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pt.sharepoint.com/sites/PERIN/Documentos Partilhados/Website/Website PERIN - updates/2021-04-26/"/>
    </mc:Choice>
  </mc:AlternateContent>
  <xr:revisionPtr revIDLastSave="46" documentId="8_{53232B27-A7F8-4094-AAF1-72AFA895569B}" xr6:coauthVersionLast="46" xr6:coauthVersionMax="46" xr10:uidLastSave="{E3DA0D33-62CA-4140-811D-99377863DE6C}"/>
  <bookViews>
    <workbookView xWindow="20370" yWindow="-2085" windowWidth="29040" windowHeight="15840" activeTab="2" xr2:uid="{00000000-000D-0000-FFFF-FFFF00000000}"/>
  </bookViews>
  <sheets>
    <sheet name="QR - Tema" sheetId="1" r:id="rId1"/>
    <sheet name="Gráfico" sheetId="3" r:id="rId2"/>
    <sheet name="QR - Ano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2" l="1"/>
  <c r="L29" i="2"/>
  <c r="K20" i="2"/>
  <c r="J35" i="2"/>
  <c r="J34" i="2"/>
  <c r="K29" i="2"/>
  <c r="K30" i="2"/>
  <c r="K31" i="2"/>
  <c r="K32" i="2"/>
  <c r="K28" i="2"/>
  <c r="J13" i="2"/>
  <c r="L28" i="2" l="1"/>
  <c r="J45" i="2"/>
  <c r="J44" i="2"/>
  <c r="J42" i="2"/>
  <c r="J41" i="2"/>
  <c r="F39" i="2"/>
  <c r="D39" i="2"/>
  <c r="I37" i="2"/>
  <c r="H37" i="2"/>
  <c r="G37" i="2"/>
  <c r="F37" i="2"/>
  <c r="E37" i="2"/>
  <c r="D37" i="2"/>
  <c r="C37" i="2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J32" i="2"/>
  <c r="J31" i="2"/>
  <c r="J30" i="2"/>
  <c r="J29" i="2"/>
  <c r="J27" i="2" s="1"/>
  <c r="J39" i="2" s="1"/>
  <c r="J28" i="2"/>
  <c r="I39" i="2"/>
  <c r="H27" i="2"/>
  <c r="H39" i="2" s="1"/>
  <c r="G27" i="2"/>
  <c r="G39" i="2" s="1"/>
  <c r="F27" i="2"/>
  <c r="E27" i="2"/>
  <c r="E39" i="2" s="1"/>
  <c r="D27" i="2"/>
  <c r="C27" i="2"/>
  <c r="C39" i="2" s="1"/>
  <c r="J26" i="2"/>
  <c r="I24" i="2"/>
  <c r="H24" i="2"/>
  <c r="G24" i="2"/>
  <c r="F24" i="2"/>
  <c r="E24" i="2"/>
  <c r="D24" i="2"/>
  <c r="C24" i="2"/>
  <c r="J23" i="2"/>
  <c r="J22" i="2"/>
  <c r="J21" i="2"/>
  <c r="J20" i="2"/>
  <c r="J19" i="2"/>
  <c r="J24" i="2" s="1"/>
  <c r="J17" i="2"/>
  <c r="J16" i="2"/>
  <c r="J15" i="2"/>
  <c r="J14" i="2"/>
  <c r="J36" i="2" s="1"/>
  <c r="J11" i="2"/>
  <c r="J10" i="2"/>
  <c r="J37" i="2" s="1"/>
  <c r="J9" i="2"/>
  <c r="J8" i="2"/>
  <c r="J7" i="2"/>
  <c r="AQ45" i="1"/>
  <c r="AQ44" i="1"/>
  <c r="AQ42" i="1"/>
  <c r="AQ41" i="1"/>
  <c r="AN39" i="1"/>
  <c r="AA39" i="1"/>
  <c r="N39" i="1"/>
  <c r="AQ37" i="1"/>
  <c r="AP37" i="1"/>
  <c r="AO37" i="1"/>
  <c r="AN37" i="1"/>
  <c r="AM37" i="1"/>
  <c r="AL37" i="1"/>
  <c r="AK37" i="1"/>
  <c r="AI37" i="1"/>
  <c r="AH37" i="1"/>
  <c r="AG37" i="1"/>
  <c r="AF37" i="1"/>
  <c r="AE37" i="1"/>
  <c r="AD37" i="1"/>
  <c r="AC37" i="1"/>
  <c r="AB37" i="1"/>
  <c r="AA37" i="1"/>
  <c r="Z37" i="1"/>
  <c r="Y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P36" i="1"/>
  <c r="AO36" i="1"/>
  <c r="AN36" i="1"/>
  <c r="AM36" i="1"/>
  <c r="AL36" i="1"/>
  <c r="AK36" i="1"/>
  <c r="AI36" i="1"/>
  <c r="AH36" i="1"/>
  <c r="AG36" i="1"/>
  <c r="AF36" i="1"/>
  <c r="AE36" i="1"/>
  <c r="AD36" i="1"/>
  <c r="AC36" i="1"/>
  <c r="AB36" i="1"/>
  <c r="AA36" i="1"/>
  <c r="Z36" i="1"/>
  <c r="Y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P35" i="1"/>
  <c r="AO35" i="1"/>
  <c r="AN35" i="1"/>
  <c r="AM35" i="1"/>
  <c r="AL35" i="1"/>
  <c r="AK35" i="1"/>
  <c r="AI35" i="1"/>
  <c r="AH35" i="1"/>
  <c r="AG35" i="1"/>
  <c r="AF35" i="1"/>
  <c r="AE35" i="1"/>
  <c r="AD35" i="1"/>
  <c r="AC35" i="1"/>
  <c r="AB35" i="1"/>
  <c r="AA35" i="1"/>
  <c r="Z35" i="1"/>
  <c r="Y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P34" i="1"/>
  <c r="AO34" i="1"/>
  <c r="AN34" i="1"/>
  <c r="AM34" i="1"/>
  <c r="AL34" i="1"/>
  <c r="AK34" i="1"/>
  <c r="AI34" i="1"/>
  <c r="AH34" i="1"/>
  <c r="AG34" i="1"/>
  <c r="AF34" i="1"/>
  <c r="AE34" i="1"/>
  <c r="AD34" i="1"/>
  <c r="AC34" i="1"/>
  <c r="AB34" i="1"/>
  <c r="AA34" i="1"/>
  <c r="Z34" i="1"/>
  <c r="Y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Q32" i="1"/>
  <c r="AQ31" i="1"/>
  <c r="AQ30" i="1"/>
  <c r="AQ29" i="1"/>
  <c r="AQ28" i="1"/>
  <c r="AQ27" i="1" s="1"/>
  <c r="AQ39" i="1" s="1"/>
  <c r="AP27" i="1"/>
  <c r="AP39" i="1" s="1"/>
  <c r="AO27" i="1"/>
  <c r="AO39" i="1" s="1"/>
  <c r="AN27" i="1"/>
  <c r="AM27" i="1"/>
  <c r="AM39" i="1" s="1"/>
  <c r="AL27" i="1"/>
  <c r="AL39" i="1" s="1"/>
  <c r="AK27" i="1"/>
  <c r="AK39" i="1" s="1"/>
  <c r="AI27" i="1"/>
  <c r="AI39" i="1" s="1"/>
  <c r="AH27" i="1"/>
  <c r="AH39" i="1" s="1"/>
  <c r="AG27" i="1"/>
  <c r="AG39" i="1" s="1"/>
  <c r="AF27" i="1"/>
  <c r="AF39" i="1" s="1"/>
  <c r="AE27" i="1"/>
  <c r="AE39" i="1" s="1"/>
  <c r="AD27" i="1"/>
  <c r="AD39" i="1" s="1"/>
  <c r="AC27" i="1"/>
  <c r="AC39" i="1" s="1"/>
  <c r="AB27" i="1"/>
  <c r="AB39" i="1" s="1"/>
  <c r="AA27" i="1"/>
  <c r="Z27" i="1"/>
  <c r="Z39" i="1" s="1"/>
  <c r="Y27" i="1"/>
  <c r="Y39" i="1" s="1"/>
  <c r="W27" i="1"/>
  <c r="W39" i="1" s="1"/>
  <c r="V27" i="1"/>
  <c r="V39" i="1" s="1"/>
  <c r="U27" i="1"/>
  <c r="U39" i="1" s="1"/>
  <c r="T27" i="1"/>
  <c r="T39" i="1" s="1"/>
  <c r="S27" i="1"/>
  <c r="S39" i="1" s="1"/>
  <c r="R27" i="1"/>
  <c r="R39" i="1" s="1"/>
  <c r="Q27" i="1"/>
  <c r="Q39" i="1" s="1"/>
  <c r="P27" i="1"/>
  <c r="P39" i="1" s="1"/>
  <c r="O27" i="1"/>
  <c r="O39" i="1" s="1"/>
  <c r="N27" i="1"/>
  <c r="M27" i="1"/>
  <c r="M39" i="1" s="1"/>
  <c r="L27" i="1"/>
  <c r="L39" i="1" s="1"/>
  <c r="K27" i="1"/>
  <c r="K39" i="1" s="1"/>
  <c r="J27" i="1"/>
  <c r="J39" i="1" s="1"/>
  <c r="I27" i="1"/>
  <c r="I39" i="1" s="1"/>
  <c r="H27" i="1"/>
  <c r="H39" i="1" s="1"/>
  <c r="G27" i="1"/>
  <c r="G39" i="1" s="1"/>
  <c r="F27" i="1"/>
  <c r="F39" i="1" s="1"/>
  <c r="E27" i="1"/>
  <c r="E39" i="1" s="1"/>
  <c r="D27" i="1"/>
  <c r="D39" i="1" s="1"/>
  <c r="C27" i="1"/>
  <c r="C39" i="1" s="1"/>
  <c r="AQ26" i="1"/>
  <c r="AP24" i="1"/>
  <c r="AO24" i="1"/>
  <c r="AN24" i="1"/>
  <c r="AM24" i="1"/>
  <c r="AL24" i="1"/>
  <c r="AK24" i="1"/>
  <c r="AI24" i="1"/>
  <c r="AH24" i="1"/>
  <c r="AG24" i="1"/>
  <c r="AF24" i="1"/>
  <c r="AE24" i="1"/>
  <c r="AD24" i="1"/>
  <c r="AC24" i="1"/>
  <c r="AB24" i="1"/>
  <c r="AA24" i="1"/>
  <c r="Z24" i="1"/>
  <c r="Y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Q23" i="1"/>
  <c r="AQ22" i="1"/>
  <c r="AQ21" i="1"/>
  <c r="AQ20" i="1"/>
  <c r="AQ19" i="1"/>
  <c r="AQ24" i="1" s="1"/>
  <c r="AQ17" i="1"/>
  <c r="AQ16" i="1"/>
  <c r="AQ15" i="1"/>
  <c r="AQ14" i="1"/>
  <c r="AQ13" i="1"/>
  <c r="AQ11" i="1"/>
  <c r="AQ10" i="1"/>
  <c r="AQ9" i="1"/>
  <c r="AQ35" i="1" s="1"/>
  <c r="AQ8" i="1"/>
  <c r="AQ36" i="1" s="1"/>
  <c r="AQ7" i="1"/>
  <c r="AQ34" i="1" s="1"/>
</calcChain>
</file>

<file path=xl/sharedStrings.xml><?xml version="1.0" encoding="utf-8"?>
<sst xmlns="http://schemas.openxmlformats.org/spreadsheetml/2006/main" count="163" uniqueCount="69">
  <si>
    <r>
      <t>Quadro Resumo da Participação no Horizonte 2020</t>
    </r>
    <r>
      <rPr>
        <sz val="14"/>
        <color indexed="50"/>
        <rFont val="Calibri"/>
        <family val="2"/>
      </rPr>
      <t xml:space="preserve"> ( 2014 - 2020 ) </t>
    </r>
  </si>
  <si>
    <t>ERC</t>
  </si>
  <si>
    <t>FET</t>
  </si>
  <si>
    <t>Marie Curie</t>
  </si>
  <si>
    <t>Infraestruturas</t>
  </si>
  <si>
    <t>NMP+B</t>
  </si>
  <si>
    <t>ICT</t>
  </si>
  <si>
    <t>Espaço</t>
  </si>
  <si>
    <t>Cap. Risco</t>
  </si>
  <si>
    <t>Apoio a PME</t>
  </si>
  <si>
    <t>Fast Track</t>
  </si>
  <si>
    <t>Instrumento PME</t>
  </si>
  <si>
    <t>Saúde</t>
  </si>
  <si>
    <t>Bio Economia</t>
  </si>
  <si>
    <t>Energia</t>
  </si>
  <si>
    <t>Transportes</t>
  </si>
  <si>
    <t>Ação Climática</t>
  </si>
  <si>
    <t>Sociedades</t>
  </si>
  <si>
    <t>Segurança</t>
  </si>
  <si>
    <t>Widening</t>
  </si>
  <si>
    <t>SWAFS</t>
  </si>
  <si>
    <t>EIT</t>
  </si>
  <si>
    <t>JRC</t>
  </si>
  <si>
    <t>Fissão</t>
  </si>
  <si>
    <t>Fusão</t>
  </si>
  <si>
    <t>BBI</t>
  </si>
  <si>
    <t>Cleansky</t>
  </si>
  <si>
    <t>ECSEL</t>
  </si>
  <si>
    <t>IMI</t>
  </si>
  <si>
    <t>FCH-JU</t>
  </si>
  <si>
    <t>SESAR</t>
  </si>
  <si>
    <t>Shift2Rail</t>
  </si>
  <si>
    <t>EuroHPC</t>
  </si>
  <si>
    <t>AAL</t>
  </si>
  <si>
    <t>EDCTP</t>
  </si>
  <si>
    <t>EMPIR</t>
  </si>
  <si>
    <t>EUROSTARS</t>
  </si>
  <si>
    <t>COST</t>
  </si>
  <si>
    <t>RFCS</t>
  </si>
  <si>
    <t>PADR</t>
  </si>
  <si>
    <t>Outros</t>
  </si>
  <si>
    <t>Total</t>
  </si>
  <si>
    <t>Total de propostas apresentadas</t>
  </si>
  <si>
    <t>Não há informação de financiamento</t>
  </si>
  <si>
    <t>Nº de participações UE 27</t>
  </si>
  <si>
    <t>Propostas apresentadas PT</t>
  </si>
  <si>
    <t>Nº de participações PT</t>
  </si>
  <si>
    <t>Propostas coordenadas PT</t>
  </si>
  <si>
    <t>Total de projectos aprovados</t>
  </si>
  <si>
    <t>Projectos aprovados PT</t>
  </si>
  <si>
    <t>Projectos coordenados PT</t>
  </si>
  <si>
    <t>Número de participações PT (propostas retidas p/a financiamento)</t>
  </si>
  <si>
    <t>Ensino superior</t>
  </si>
  <si>
    <t>Grandes empresas</t>
  </si>
  <si>
    <t>PME</t>
  </si>
  <si>
    <t>Centros de investigação</t>
  </si>
  <si>
    <t>Financiamento Total</t>
  </si>
  <si>
    <t>Financiamento PT</t>
  </si>
  <si>
    <t>Financiamento PT por tipo de entidade</t>
  </si>
  <si>
    <t>Taxa de sucesso p/ nº de propostas</t>
  </si>
  <si>
    <t>PT</t>
  </si>
  <si>
    <t>Taxa de sucesso p/ nº de participações</t>
  </si>
  <si>
    <t>UE 27</t>
  </si>
  <si>
    <t>Percentagem Portugal</t>
  </si>
  <si>
    <t>Propostas em Reservelist</t>
  </si>
  <si>
    <t>Propostas em Reservelist PT</t>
  </si>
  <si>
    <t>Propostas não Elegíveis</t>
  </si>
  <si>
    <t>Propostas não Elegíveis PT</t>
  </si>
  <si>
    <t>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</si>
</sst>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,,&quot; M €&quot;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23"/>
      <name val="Calibri"/>
      <family val="2"/>
    </font>
    <font>
      <b/>
      <sz val="10"/>
      <color indexed="54"/>
      <name val="Calibri"/>
      <family val="2"/>
    </font>
    <font>
      <b/>
      <sz val="10"/>
      <color indexed="63"/>
      <name val="Calibri"/>
      <family val="2"/>
    </font>
    <font>
      <b/>
      <sz val="10"/>
      <color indexed="23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0"/>
      <name val="Calibri"/>
      <family val="2"/>
    </font>
    <font>
      <sz val="14"/>
      <color indexed="50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2BAD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BEDF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ECFD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DCDCD"/>
      </left>
      <right/>
      <top style="thin">
        <color rgb="FFCDCDCD"/>
      </top>
      <bottom style="thin">
        <color rgb="FFBFBFBF"/>
      </bottom>
      <diagonal/>
    </border>
    <border>
      <left style="thin">
        <color rgb="FFCDCDCD"/>
      </left>
      <right/>
      <top/>
      <bottom/>
      <diagonal/>
    </border>
    <border>
      <left/>
      <right/>
      <top style="thin">
        <color rgb="FFCDCDCD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67">
    <xf numFmtId="0" fontId="0" fillId="0" borderId="0" xfId="0"/>
    <xf numFmtId="0" fontId="27" fillId="0" borderId="0" xfId="0" applyFont="1"/>
    <xf numFmtId="0" fontId="26" fillId="33" borderId="0" xfId="0" applyFont="1" applyFill="1" applyAlignment="1">
      <alignment horizontal="center" vertical="center"/>
    </xf>
    <xf numFmtId="0" fontId="23" fillId="35" borderId="13" xfId="0" applyFont="1" applyFill="1" applyBorder="1" applyAlignment="1">
      <alignment wrapText="1"/>
    </xf>
    <xf numFmtId="0" fontId="23" fillId="35" borderId="14" xfId="0" applyFont="1" applyFill="1" applyBorder="1" applyAlignment="1">
      <alignment wrapText="1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35" borderId="17" xfId="0" applyFont="1" applyFill="1" applyBorder="1" applyAlignment="1">
      <alignment wrapText="1"/>
    </xf>
    <xf numFmtId="0" fontId="22" fillId="38" borderId="15" xfId="42" applyFont="1" applyFill="1" applyBorder="1" applyAlignment="1">
      <alignment vertical="center"/>
    </xf>
    <xf numFmtId="0" fontId="24" fillId="39" borderId="16" xfId="0" applyFont="1" applyFill="1" applyBorder="1" applyAlignment="1">
      <alignment horizontal="center" vertical="center" wrapText="1"/>
    </xf>
    <xf numFmtId="0" fontId="24" fillId="39" borderId="15" xfId="0" applyFont="1" applyFill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right" vertical="center" wrapText="1"/>
    </xf>
    <xf numFmtId="164" fontId="23" fillId="0" borderId="15" xfId="0" applyNumberFormat="1" applyFont="1" applyBorder="1" applyAlignment="1">
      <alignment horizontal="right" vertical="center" wrapText="1"/>
    </xf>
    <xf numFmtId="164" fontId="22" fillId="0" borderId="16" xfId="0" applyNumberFormat="1" applyFont="1" applyBorder="1" applyAlignment="1">
      <alignment horizontal="right" vertical="center" wrapText="1"/>
    </xf>
    <xf numFmtId="164" fontId="22" fillId="0" borderId="15" xfId="0" applyNumberFormat="1" applyFont="1" applyBorder="1" applyAlignment="1">
      <alignment horizontal="right" vertical="center" wrapText="1"/>
    </xf>
    <xf numFmtId="164" fontId="24" fillId="0" borderId="16" xfId="0" applyNumberFormat="1" applyFont="1" applyBorder="1" applyAlignment="1">
      <alignment horizontal="right" vertical="center" wrapText="1"/>
    </xf>
    <xf numFmtId="164" fontId="24" fillId="0" borderId="15" xfId="0" applyNumberFormat="1" applyFont="1" applyBorder="1" applyAlignment="1">
      <alignment horizontal="right" vertical="center" wrapText="1"/>
    </xf>
    <xf numFmtId="0" fontId="22" fillId="36" borderId="15" xfId="42" applyFont="1" applyFill="1" applyBorder="1" applyAlignment="1">
      <alignment horizontal="left" vertical="center"/>
    </xf>
    <xf numFmtId="10" fontId="25" fillId="0" borderId="16" xfId="0" applyNumberFormat="1" applyFont="1" applyBorder="1" applyAlignment="1">
      <alignment horizontal="center" vertical="center" wrapText="1"/>
    </xf>
    <xf numFmtId="10" fontId="25" fillId="0" borderId="15" xfId="0" applyNumberFormat="1" applyFont="1" applyBorder="1" applyAlignment="1">
      <alignment horizontal="center" vertical="center" wrapText="1"/>
    </xf>
    <xf numFmtId="0" fontId="21" fillId="38" borderId="15" xfId="42" applyFont="1" applyFill="1" applyBorder="1" applyAlignment="1">
      <alignment vertical="center"/>
    </xf>
    <xf numFmtId="10" fontId="21" fillId="0" borderId="16" xfId="0" applyNumberFormat="1" applyFont="1" applyBorder="1" applyAlignment="1">
      <alignment horizontal="center" vertical="center" wrapText="1"/>
    </xf>
    <xf numFmtId="10" fontId="21" fillId="0" borderId="15" xfId="0" applyNumberFormat="1" applyFont="1" applyBorder="1" applyAlignment="1">
      <alignment horizontal="center" vertical="center" wrapText="1"/>
    </xf>
    <xf numFmtId="9" fontId="0" fillId="0" borderId="0" xfId="43" applyFont="1"/>
    <xf numFmtId="9" fontId="0" fillId="0" borderId="0" xfId="0" applyNumberFormat="1"/>
    <xf numFmtId="164" fontId="22" fillId="0" borderId="21" xfId="0" applyNumberFormat="1" applyFont="1" applyBorder="1" applyAlignment="1">
      <alignment horizontal="right" vertical="center" wrapText="1"/>
    </xf>
    <xf numFmtId="164" fontId="22" fillId="40" borderId="16" xfId="0" applyNumberFormat="1" applyFont="1" applyFill="1" applyBorder="1" applyAlignment="1">
      <alignment horizontal="right" vertical="center" wrapText="1"/>
    </xf>
    <xf numFmtId="0" fontId="26" fillId="41" borderId="0" xfId="0" applyFont="1" applyFill="1" applyAlignment="1">
      <alignment horizontal="center" vertical="center"/>
    </xf>
    <xf numFmtId="0" fontId="23" fillId="41" borderId="13" xfId="0" applyFont="1" applyFill="1" applyBorder="1" applyAlignment="1">
      <alignment wrapText="1"/>
    </xf>
    <xf numFmtId="0" fontId="23" fillId="41" borderId="16" xfId="0" applyFont="1" applyFill="1" applyBorder="1" applyAlignment="1">
      <alignment horizontal="center" vertical="center" wrapText="1"/>
    </xf>
    <xf numFmtId="0" fontId="23" fillId="41" borderId="17" xfId="0" applyFont="1" applyFill="1" applyBorder="1" applyAlignment="1">
      <alignment horizontal="center" vertical="center" wrapText="1"/>
    </xf>
    <xf numFmtId="0" fontId="24" fillId="41" borderId="16" xfId="0" applyFont="1" applyFill="1" applyBorder="1" applyAlignment="1">
      <alignment horizontal="center" vertical="center" wrapText="1"/>
    </xf>
    <xf numFmtId="164" fontId="23" fillId="41" borderId="16" xfId="0" applyNumberFormat="1" applyFont="1" applyFill="1" applyBorder="1" applyAlignment="1">
      <alignment horizontal="right" vertical="center" wrapText="1"/>
    </xf>
    <xf numFmtId="164" fontId="22" fillId="41" borderId="16" xfId="0" applyNumberFormat="1" applyFont="1" applyFill="1" applyBorder="1" applyAlignment="1">
      <alignment horizontal="right" vertical="center" wrapText="1"/>
    </xf>
    <xf numFmtId="164" fontId="24" fillId="41" borderId="16" xfId="0" applyNumberFormat="1" applyFont="1" applyFill="1" applyBorder="1" applyAlignment="1">
      <alignment horizontal="right" vertical="center" wrapText="1"/>
    </xf>
    <xf numFmtId="10" fontId="25" fillId="41" borderId="16" xfId="0" applyNumberFormat="1" applyFont="1" applyFill="1" applyBorder="1" applyAlignment="1">
      <alignment horizontal="center" vertical="center" wrapText="1"/>
    </xf>
    <xf numFmtId="10" fontId="21" fillId="41" borderId="16" xfId="0" applyNumberFormat="1" applyFont="1" applyFill="1" applyBorder="1" applyAlignment="1">
      <alignment horizontal="center" vertical="center" wrapText="1"/>
    </xf>
    <xf numFmtId="0" fontId="0" fillId="41" borderId="0" xfId="0" applyFill="1"/>
    <xf numFmtId="0" fontId="26" fillId="42" borderId="0" xfId="0" applyFont="1" applyFill="1" applyAlignment="1">
      <alignment horizontal="center" vertical="center"/>
    </xf>
    <xf numFmtId="0" fontId="23" fillId="42" borderId="13" xfId="0" applyFont="1" applyFill="1" applyBorder="1" applyAlignment="1">
      <alignment wrapText="1"/>
    </xf>
    <xf numFmtId="0" fontId="23" fillId="42" borderId="16" xfId="0" applyFont="1" applyFill="1" applyBorder="1" applyAlignment="1">
      <alignment horizontal="center" vertical="center" wrapText="1"/>
    </xf>
    <xf numFmtId="0" fontId="23" fillId="42" borderId="17" xfId="0" applyFont="1" applyFill="1" applyBorder="1" applyAlignment="1">
      <alignment horizontal="center" vertical="center" wrapText="1"/>
    </xf>
    <xf numFmtId="0" fontId="24" fillId="42" borderId="16" xfId="0" applyFont="1" applyFill="1" applyBorder="1" applyAlignment="1">
      <alignment horizontal="center" vertical="center" wrapText="1"/>
    </xf>
    <xf numFmtId="164" fontId="23" fillId="42" borderId="16" xfId="0" applyNumberFormat="1" applyFont="1" applyFill="1" applyBorder="1" applyAlignment="1">
      <alignment horizontal="right" vertical="center" wrapText="1"/>
    </xf>
    <xf numFmtId="164" fontId="22" fillId="42" borderId="16" xfId="0" applyNumberFormat="1" applyFont="1" applyFill="1" applyBorder="1" applyAlignment="1">
      <alignment horizontal="right" vertical="center" wrapText="1"/>
    </xf>
    <xf numFmtId="164" fontId="24" fillId="42" borderId="16" xfId="0" applyNumberFormat="1" applyFont="1" applyFill="1" applyBorder="1" applyAlignment="1">
      <alignment horizontal="right" vertical="center" wrapText="1"/>
    </xf>
    <xf numFmtId="10" fontId="25" fillId="42" borderId="16" xfId="0" applyNumberFormat="1" applyFont="1" applyFill="1" applyBorder="1" applyAlignment="1">
      <alignment horizontal="center" vertical="center" wrapText="1"/>
    </xf>
    <xf numFmtId="10" fontId="21" fillId="42" borderId="16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2" xfId="0" applyFont="1" applyFill="1" applyBorder="1" applyAlignment="1">
      <alignment wrapText="1"/>
    </xf>
    <xf numFmtId="0" fontId="20" fillId="36" borderId="16" xfId="42" applyFont="1" applyFill="1" applyBorder="1" applyAlignment="1">
      <alignment horizontal="left" vertical="center"/>
    </xf>
    <xf numFmtId="0" fontId="20" fillId="36" borderId="17" xfId="42" applyFont="1" applyFill="1" applyBorder="1" applyAlignment="1">
      <alignment horizontal="left" vertical="center"/>
    </xf>
    <xf numFmtId="0" fontId="19" fillId="37" borderId="18" xfId="0" applyFont="1" applyFill="1" applyBorder="1" applyAlignment="1">
      <alignment horizontal="center" vertical="center" textRotation="90" wrapText="1"/>
    </xf>
    <xf numFmtId="0" fontId="19" fillId="37" borderId="20" xfId="0" applyFont="1" applyFill="1" applyBorder="1" applyAlignment="1">
      <alignment horizontal="center" vertical="center" textRotation="90" wrapText="1"/>
    </xf>
    <xf numFmtId="0" fontId="19" fillId="37" borderId="19" xfId="0" applyFont="1" applyFill="1" applyBorder="1" applyAlignment="1">
      <alignment horizontal="center" vertical="center" textRotation="90" wrapText="1"/>
    </xf>
    <xf numFmtId="0" fontId="22" fillId="38" borderId="16" xfId="42" applyFont="1" applyFill="1" applyBorder="1" applyAlignment="1">
      <alignment horizontal="left" vertical="center"/>
    </xf>
    <xf numFmtId="0" fontId="22" fillId="38" borderId="17" xfId="42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wrapText="1"/>
    </xf>
    <xf numFmtId="0" fontId="23" fillId="35" borderId="0" xfId="0" applyFont="1" applyFill="1" applyBorder="1" applyAlignment="1">
      <alignment wrapText="1"/>
    </xf>
    <xf numFmtId="0" fontId="20" fillId="36" borderId="18" xfId="42" applyFont="1" applyFill="1" applyBorder="1" applyAlignment="1">
      <alignment horizontal="left" vertical="center" wrapText="1"/>
    </xf>
    <xf numFmtId="0" fontId="20" fillId="36" borderId="19" xfId="42" applyFont="1" applyFill="1" applyBorder="1" applyAlignment="1">
      <alignment horizontal="left" vertical="center" wrapText="1"/>
    </xf>
    <xf numFmtId="0" fontId="22" fillId="38" borderId="18" xfId="42" applyFont="1" applyFill="1" applyBorder="1" applyAlignment="1">
      <alignment horizontal="left" vertical="center" wrapText="1"/>
    </xf>
    <xf numFmtId="0" fontId="22" fillId="38" borderId="20" xfId="42" applyFont="1" applyFill="1" applyBorder="1" applyAlignment="1">
      <alignment horizontal="left" vertical="center" wrapText="1"/>
    </xf>
    <xf numFmtId="0" fontId="22" fillId="38" borderId="19" xfId="42" applyFont="1" applyFill="1" applyBorder="1" applyAlignment="1">
      <alignment horizontal="lef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 xr:uid="{00000000-0005-0000-0000-000023000000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fill>
        <patternFill patternType="solid">
          <fgColor theme="4" tint="0.79998168889431442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 style="thin">
          <color rgb="FFBFBFB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numFmt numFmtId="164" formatCode="#,##0.00,,&quot; M €&quot;"/>
      <alignment horizontal="right" vertical="center" textRotation="0" wrapText="1" indent="0" justifyLastLine="0" shrinkToFit="0" readingOrder="0"/>
      <border diagonalUp="0" diagonalDown="0">
        <left style="thin">
          <color rgb="FFBFBFBF"/>
        </left>
        <right/>
        <top style="thin">
          <color rgb="FFBFBFBF"/>
        </top>
        <bottom/>
        <vertical/>
        <horizontal/>
      </border>
    </dxf>
    <dxf>
      <border outline="0"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23"/>
        <name val="Calibri"/>
        <family val="2"/>
        <scheme val="none"/>
      </font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family val="2"/>
        <scheme val="none"/>
      </font>
      <fill>
        <patternFill patternType="solid">
          <fgColor indexed="64"/>
          <bgColor rgb="FF62BADE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Gráfico!$A$3</c:f>
              <c:strCache>
                <c:ptCount val="1"/>
                <c:pt idx="0">
                  <c:v>Financiamento PT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Gráfico!$B$2:$V$2</c:f>
              <c:strCache>
                <c:ptCount val="21"/>
                <c:pt idx="0">
                  <c:v>ERC</c:v>
                </c:pt>
                <c:pt idx="1">
                  <c:v>FET</c:v>
                </c:pt>
                <c:pt idx="2">
                  <c:v>Marie Curie</c:v>
                </c:pt>
                <c:pt idx="3">
                  <c:v>Infraestruturas</c:v>
                </c:pt>
                <c:pt idx="4">
                  <c:v>NMP+B</c:v>
                </c:pt>
                <c:pt idx="5">
                  <c:v>ICT</c:v>
                </c:pt>
                <c:pt idx="6">
                  <c:v>Espaço</c:v>
                </c:pt>
                <c:pt idx="7">
                  <c:v>Cap. Risco</c:v>
                </c:pt>
                <c:pt idx="8">
                  <c:v>Apoio a PME</c:v>
                </c:pt>
                <c:pt idx="9">
                  <c:v>Fast Track</c:v>
                </c:pt>
                <c:pt idx="10">
                  <c:v>Instrumento PME</c:v>
                </c:pt>
                <c:pt idx="11">
                  <c:v>Saúde</c:v>
                </c:pt>
                <c:pt idx="12">
                  <c:v>Bio Economia</c:v>
                </c:pt>
                <c:pt idx="13">
                  <c:v>Energia</c:v>
                </c:pt>
                <c:pt idx="14">
                  <c:v>Transportes</c:v>
                </c:pt>
                <c:pt idx="15">
                  <c:v>Ação Climática</c:v>
                </c:pt>
                <c:pt idx="16">
                  <c:v>Sociedades</c:v>
                </c:pt>
                <c:pt idx="17">
                  <c:v>Segurança</c:v>
                </c:pt>
                <c:pt idx="18">
                  <c:v>Widening</c:v>
                </c:pt>
                <c:pt idx="19">
                  <c:v>SWAFS</c:v>
                </c:pt>
                <c:pt idx="20">
                  <c:v>EIT</c:v>
                </c:pt>
              </c:strCache>
            </c:strRef>
          </c:cat>
          <c:val>
            <c:numRef>
              <c:f>Gráfico!$B$3:$V$3</c:f>
              <c:numCache>
                <c:formatCode>#,##0.00,," M €"</c:formatCode>
                <c:ptCount val="21"/>
                <c:pt idx="0">
                  <c:v>150237208.16999999</c:v>
                </c:pt>
                <c:pt idx="1">
                  <c:v>30815016.799999997</c:v>
                </c:pt>
                <c:pt idx="2">
                  <c:v>101260312.71000001</c:v>
                </c:pt>
                <c:pt idx="3">
                  <c:v>28364177.930000003</c:v>
                </c:pt>
                <c:pt idx="4">
                  <c:v>78037815.530000001</c:v>
                </c:pt>
                <c:pt idx="5">
                  <c:v>102149573.40000001</c:v>
                </c:pt>
                <c:pt idx="6">
                  <c:v>19385107.210000001</c:v>
                </c:pt>
                <c:pt idx="7">
                  <c:v>112375</c:v>
                </c:pt>
                <c:pt idx="8">
                  <c:v>5049113.92</c:v>
                </c:pt>
                <c:pt idx="9">
                  <c:v>7385573.1600000001</c:v>
                </c:pt>
                <c:pt idx="10">
                  <c:v>39815517.659999996</c:v>
                </c:pt>
                <c:pt idx="11">
                  <c:v>65479491.199999996</c:v>
                </c:pt>
                <c:pt idx="12">
                  <c:v>59824963.789999999</c:v>
                </c:pt>
                <c:pt idx="13">
                  <c:v>102829945.73</c:v>
                </c:pt>
                <c:pt idx="14">
                  <c:v>26220738.590000004</c:v>
                </c:pt>
                <c:pt idx="15">
                  <c:v>50595164.060000002</c:v>
                </c:pt>
                <c:pt idx="16">
                  <c:v>17322036.23</c:v>
                </c:pt>
                <c:pt idx="17">
                  <c:v>44471933.379999995</c:v>
                </c:pt>
                <c:pt idx="18">
                  <c:v>107501482.51000001</c:v>
                </c:pt>
                <c:pt idx="19">
                  <c:v>9762903.9499999993</c:v>
                </c:pt>
                <c:pt idx="20">
                  <c:v>4167059.8100000005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E-4AE5-BA11-B110CB262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040287"/>
        <c:axId val="488059007"/>
      </c:barChart>
      <c:catAx>
        <c:axId val="488040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059007"/>
        <c:crosses val="autoZero"/>
        <c:auto val="1"/>
        <c:lblAlgn val="ctr"/>
        <c:lblOffset val="100"/>
        <c:noMultiLvlLbl val="0"/>
      </c:catAx>
      <c:valAx>
        <c:axId val="48805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,,&quot; M 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04028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Financiamento PT - top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Financiamento PT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Gráfico!$B$6:$B$15</c:f>
              <c:strCache>
                <c:ptCount val="10"/>
                <c:pt idx="0">
                  <c:v>ERC</c:v>
                </c:pt>
                <c:pt idx="1">
                  <c:v>Widening</c:v>
                </c:pt>
                <c:pt idx="2">
                  <c:v>Energia</c:v>
                </c:pt>
                <c:pt idx="3">
                  <c:v>ICT</c:v>
                </c:pt>
                <c:pt idx="4">
                  <c:v>Marie Curie</c:v>
                </c:pt>
                <c:pt idx="5">
                  <c:v>NMP+B</c:v>
                </c:pt>
                <c:pt idx="6">
                  <c:v>Saúde</c:v>
                </c:pt>
                <c:pt idx="7">
                  <c:v>Bio Economia</c:v>
                </c:pt>
                <c:pt idx="8">
                  <c:v>Ação Climática</c:v>
                </c:pt>
                <c:pt idx="9">
                  <c:v>Segurança</c:v>
                </c:pt>
              </c:strCache>
            </c:strRef>
          </c:cat>
          <c:val>
            <c:numRef>
              <c:f>Gráfico!$C$6:$C$15</c:f>
              <c:numCache>
                <c:formatCode>#,##0.00,," M €"</c:formatCode>
                <c:ptCount val="10"/>
                <c:pt idx="0">
                  <c:v>150237208.16999999</c:v>
                </c:pt>
                <c:pt idx="1">
                  <c:v>107501482.51000001</c:v>
                </c:pt>
                <c:pt idx="2">
                  <c:v>102829945.73</c:v>
                </c:pt>
                <c:pt idx="3">
                  <c:v>102149573.40000001</c:v>
                </c:pt>
                <c:pt idx="4">
                  <c:v>101260312.71000001</c:v>
                </c:pt>
                <c:pt idx="5">
                  <c:v>78037815.530000001</c:v>
                </c:pt>
                <c:pt idx="6">
                  <c:v>65479491.199999996</c:v>
                </c:pt>
                <c:pt idx="7">
                  <c:v>59824963.789999999</c:v>
                </c:pt>
                <c:pt idx="8">
                  <c:v>50595164.060000002</c:v>
                </c:pt>
                <c:pt idx="9">
                  <c:v>44471933.379999995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2-44DC-966A-5161460A3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098943"/>
        <c:axId val="488093535"/>
      </c:barChart>
      <c:catAx>
        <c:axId val="48809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093535"/>
        <c:crosses val="autoZero"/>
        <c:auto val="1"/>
        <c:lblAlgn val="ctr"/>
        <c:lblOffset val="100"/>
        <c:noMultiLvlLbl val="0"/>
      </c:catAx>
      <c:valAx>
        <c:axId val="48809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,&quot; M 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098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4</xdr:row>
      <xdr:rowOff>80962</xdr:rowOff>
    </xdr:from>
    <xdr:to>
      <xdr:col>18</xdr:col>
      <xdr:colOff>361950</xdr:colOff>
      <xdr:row>18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392BC7-6DD5-4647-830C-C75CAB0A2E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571500</xdr:colOff>
      <xdr:row>7</xdr:row>
      <xdr:rowOff>71437</xdr:rowOff>
    </xdr:from>
    <xdr:to>
      <xdr:col>10</xdr:col>
      <xdr:colOff>390525</xdr:colOff>
      <xdr:row>21</xdr:row>
      <xdr:rowOff>147637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A874450-D197-4057-BEEB-1B15FF1720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B3B7A4-E54E-4756-88E7-67EB4C0E2202}" name="Table1" displayName="Table1" ref="B2:V3" totalsRowShown="0" headerRowDxfId="24" dataDxfId="23" tableBorderDxfId="22">
  <autoFilter ref="B2:V3" xr:uid="{07E53828-B555-4E5D-8BBB-43AAF48F2BE0}"/>
  <sortState xmlns:xlrd2="http://schemas.microsoft.com/office/spreadsheetml/2017/richdata2" ref="B3:V3">
    <sortCondition descending="1" ref="B3"/>
  </sortState>
  <tableColumns count="21">
    <tableColumn id="1" xr3:uid="{24C5F487-E3E4-4F55-A12E-F599D75D9AFC}" name="ERC" dataDxfId="21"/>
    <tableColumn id="2" xr3:uid="{723DE28E-F15A-4C67-8405-7FD4D76F8D29}" name="FET" dataDxfId="20"/>
    <tableColumn id="3" xr3:uid="{812011D2-FA80-4B38-8983-7D375542735B}" name="Marie Curie" dataDxfId="19"/>
    <tableColumn id="4" xr3:uid="{C07EFBCC-9BEE-4B0C-8B16-264CB809DE0A}" name="Infraestruturas" dataDxfId="18"/>
    <tableColumn id="5" xr3:uid="{4F72CE2B-26F8-4FFD-BB9B-808BB9FE4FCE}" name="NMP+B" dataDxfId="17"/>
    <tableColumn id="6" xr3:uid="{84E24BD6-889A-4961-B688-D04EE2B4DA83}" name="ICT" dataDxfId="16"/>
    <tableColumn id="7" xr3:uid="{7419434B-8A5B-468F-B187-722435A95A06}" name="Espaço" dataDxfId="15"/>
    <tableColumn id="8" xr3:uid="{C627EDC3-4A00-4109-AF2B-AE747EC3288C}" name="Cap. Risco" dataDxfId="14"/>
    <tableColumn id="9" xr3:uid="{608BC40D-9294-43DD-BF83-C1042379754C}" name="Apoio a PME" dataDxfId="13"/>
    <tableColumn id="10" xr3:uid="{4A37EBB6-A0B1-4A98-8D15-984D2536D957}" name="Fast Track" dataDxfId="12"/>
    <tableColumn id="11" xr3:uid="{55E428F4-B9D7-4FD0-A098-37B3DD12CC00}" name="Instrumento PME" dataDxfId="11"/>
    <tableColumn id="12" xr3:uid="{77DF8525-7001-43D1-A4FB-2F7A0774CDED}" name="Saúde" dataDxfId="10"/>
    <tableColumn id="13" xr3:uid="{A73A39A9-433F-4FBB-82C6-0E5579686902}" name="Bio Economia" dataDxfId="9"/>
    <tableColumn id="14" xr3:uid="{B7EEF056-AA9F-4358-8446-B92A3BA714A8}" name="Energia" dataDxfId="8"/>
    <tableColumn id="15" xr3:uid="{968918D6-F7D9-48C1-9C98-887FAF8286D3}" name="Transportes" dataDxfId="7"/>
    <tableColumn id="16" xr3:uid="{C4440BE3-C1D7-40A9-9951-A0B646A4A31E}" name="Ação Climática" dataDxfId="6"/>
    <tableColumn id="17" xr3:uid="{19129D3C-560E-4769-8355-4CAC559CB05F}" name="Sociedades" dataDxfId="5"/>
    <tableColumn id="18" xr3:uid="{FE203654-AE1B-4C45-BA56-4485C5164FCC}" name="Segurança" dataDxfId="4"/>
    <tableColumn id="19" xr3:uid="{9AEA9954-AE86-43C8-B338-5F5BD8D7D5AF}" name="Widening" dataDxfId="3"/>
    <tableColumn id="20" xr3:uid="{656CA37D-9759-4D01-B4CC-CCD86276901C}" name="SWAFS" dataDxfId="2"/>
    <tableColumn id="21" xr3:uid="{B3B7B6CC-0787-461B-BBF6-6ED3E1B91B1D}" name="EIT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5812B8F-E28E-4AB5-8481-4D58F2B582F2}" name="Table9" displayName="Table9" ref="B5:C26" totalsRowShown="0">
  <autoFilter ref="B5:C26" xr:uid="{A3CFC4FC-43ED-4D95-AFFF-8366B4A79F61}"/>
  <sortState xmlns:xlrd2="http://schemas.microsoft.com/office/spreadsheetml/2017/richdata2" ref="B6:C26">
    <sortCondition descending="1" ref="C5:C26"/>
  </sortState>
  <tableColumns count="2">
    <tableColumn id="1" xr3:uid="{F70EB03B-FF74-4F78-8F01-77835F705644}" name="tema"/>
    <tableColumn id="2" xr3:uid="{A0139702-5D1B-40BA-8F26-DC176C2FD20C}" name="Financiamento P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Q46"/>
  <sheetViews>
    <sheetView showGridLines="0" workbookViewId="0">
      <selection activeCell="H9" sqref="H9"/>
    </sheetView>
  </sheetViews>
  <sheetFormatPr defaultRowHeight="15" customHeight="1" x14ac:dyDescent="0.25"/>
  <cols>
    <col min="1" max="1" width="19.7109375" customWidth="1"/>
    <col min="2" max="2" width="20.28515625" customWidth="1"/>
    <col min="3" max="43" width="14.140625" customWidth="1"/>
  </cols>
  <sheetData>
    <row r="2" spans="1:43" ht="18.75" customHeight="1" x14ac:dyDescent="0.3">
      <c r="A2" s="1" t="s">
        <v>0</v>
      </c>
    </row>
    <row r="5" spans="1:43" ht="15" customHeight="1" x14ac:dyDescent="0.25">
      <c r="C5" s="2" t="s">
        <v>1</v>
      </c>
      <c r="D5" s="2" t="s">
        <v>2</v>
      </c>
      <c r="E5" s="30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41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26</v>
      </c>
      <c r="AC5" s="2" t="s">
        <v>27</v>
      </c>
      <c r="AD5" s="2" t="s">
        <v>28</v>
      </c>
      <c r="AE5" s="2" t="s">
        <v>29</v>
      </c>
      <c r="AF5" s="2" t="s">
        <v>30</v>
      </c>
      <c r="AG5" s="2" t="s">
        <v>31</v>
      </c>
      <c r="AH5" s="2" t="s">
        <v>32</v>
      </c>
      <c r="AI5" s="2" t="s">
        <v>33</v>
      </c>
      <c r="AJ5" s="2" t="s">
        <v>34</v>
      </c>
      <c r="AK5" s="2" t="s">
        <v>35</v>
      </c>
      <c r="AL5" s="2" t="s">
        <v>36</v>
      </c>
      <c r="AM5" s="2" t="s">
        <v>37</v>
      </c>
      <c r="AN5" s="2" t="s">
        <v>38</v>
      </c>
      <c r="AO5" s="2" t="s">
        <v>39</v>
      </c>
      <c r="AP5" s="2" t="s">
        <v>40</v>
      </c>
      <c r="AQ5" s="2" t="s">
        <v>41</v>
      </c>
    </row>
    <row r="6" spans="1:43" ht="15" customHeight="1" x14ac:dyDescent="0.25">
      <c r="A6" s="51"/>
      <c r="B6" s="52"/>
      <c r="C6" s="3"/>
      <c r="D6" s="3"/>
      <c r="E6" s="31"/>
      <c r="F6" s="3"/>
      <c r="G6" s="3"/>
      <c r="H6" s="3"/>
      <c r="I6" s="3"/>
      <c r="J6" s="3"/>
      <c r="K6" s="3"/>
      <c r="L6" s="3"/>
      <c r="M6" s="4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4"/>
    </row>
    <row r="7" spans="1:43" ht="15" customHeight="1" x14ac:dyDescent="0.25">
      <c r="A7" s="53" t="s">
        <v>42</v>
      </c>
      <c r="B7" s="54"/>
      <c r="C7" s="5">
        <v>52602</v>
      </c>
      <c r="D7" s="5">
        <v>7356</v>
      </c>
      <c r="E7" s="32">
        <v>80785</v>
      </c>
      <c r="F7" s="5">
        <v>947</v>
      </c>
      <c r="G7" s="5">
        <v>3614</v>
      </c>
      <c r="H7" s="5">
        <v>9019</v>
      </c>
      <c r="I7" s="5">
        <v>1786</v>
      </c>
      <c r="J7" s="5">
        <v>97</v>
      </c>
      <c r="K7" s="5">
        <v>1256</v>
      </c>
      <c r="L7" s="5">
        <v>4834</v>
      </c>
      <c r="M7" s="43">
        <v>90809</v>
      </c>
      <c r="N7" s="5">
        <v>5855</v>
      </c>
      <c r="O7" s="5">
        <v>1962</v>
      </c>
      <c r="P7" s="5">
        <v>5230</v>
      </c>
      <c r="Q7" s="5">
        <v>1691</v>
      </c>
      <c r="R7" s="5">
        <v>1532</v>
      </c>
      <c r="S7" s="5">
        <v>3918</v>
      </c>
      <c r="T7" s="5">
        <v>2700</v>
      </c>
      <c r="U7" s="5">
        <v>3526</v>
      </c>
      <c r="V7" s="5">
        <v>1826</v>
      </c>
      <c r="W7" s="5">
        <v>1947</v>
      </c>
      <c r="X7" s="55" t="s">
        <v>43</v>
      </c>
      <c r="Y7" s="5">
        <v>319</v>
      </c>
      <c r="Z7" s="5">
        <v>4</v>
      </c>
      <c r="AA7" s="5">
        <v>705</v>
      </c>
      <c r="AB7" s="5">
        <v>2226</v>
      </c>
      <c r="AC7" s="5">
        <v>233</v>
      </c>
      <c r="AD7" s="5">
        <v>332</v>
      </c>
      <c r="AE7" s="5">
        <v>450</v>
      </c>
      <c r="AF7" s="5">
        <v>446</v>
      </c>
      <c r="AG7" s="5">
        <v>251</v>
      </c>
      <c r="AH7" s="5">
        <v>54</v>
      </c>
      <c r="AI7" s="5">
        <v>0</v>
      </c>
      <c r="AJ7" s="55" t="s">
        <v>43</v>
      </c>
      <c r="AK7" s="5">
        <v>50</v>
      </c>
      <c r="AL7" s="5">
        <v>1523</v>
      </c>
      <c r="AM7" s="5">
        <v>0</v>
      </c>
      <c r="AN7" s="5">
        <v>1036</v>
      </c>
      <c r="AO7" s="5">
        <v>45</v>
      </c>
      <c r="AP7" s="5">
        <v>3</v>
      </c>
      <c r="AQ7" s="6">
        <f>SUM(C7:AP7)</f>
        <v>290969</v>
      </c>
    </row>
    <row r="8" spans="1:43" ht="15" customHeight="1" x14ac:dyDescent="0.25">
      <c r="A8" s="53" t="s">
        <v>44</v>
      </c>
      <c r="B8" s="54"/>
      <c r="C8" s="7">
        <v>51718</v>
      </c>
      <c r="D8" s="7">
        <v>42896</v>
      </c>
      <c r="E8" s="33">
        <v>174149</v>
      </c>
      <c r="F8" s="7">
        <v>11994</v>
      </c>
      <c r="G8" s="7">
        <v>37635</v>
      </c>
      <c r="H8" s="7">
        <v>79462</v>
      </c>
      <c r="I8" s="7">
        <v>12473</v>
      </c>
      <c r="J8" s="7">
        <v>551</v>
      </c>
      <c r="K8" s="7">
        <v>4425</v>
      </c>
      <c r="L8" s="7">
        <v>17769</v>
      </c>
      <c r="M8" s="44">
        <v>84400</v>
      </c>
      <c r="N8" s="7">
        <v>60135</v>
      </c>
      <c r="O8" s="7">
        <v>33354</v>
      </c>
      <c r="P8" s="7">
        <v>52996</v>
      </c>
      <c r="Q8" s="7">
        <v>20848</v>
      </c>
      <c r="R8" s="7">
        <v>21362</v>
      </c>
      <c r="S8" s="7">
        <v>36167</v>
      </c>
      <c r="T8" s="7">
        <v>34790</v>
      </c>
      <c r="U8" s="7">
        <v>9830</v>
      </c>
      <c r="V8" s="7">
        <v>15495</v>
      </c>
      <c r="W8" s="7">
        <v>1947</v>
      </c>
      <c r="X8" s="56"/>
      <c r="Y8" s="7">
        <v>4124</v>
      </c>
      <c r="Z8" s="7">
        <v>117</v>
      </c>
      <c r="AA8" s="7">
        <v>7490</v>
      </c>
      <c r="AB8" s="7">
        <v>6142</v>
      </c>
      <c r="AC8" s="7">
        <v>6711</v>
      </c>
      <c r="AD8" s="7">
        <v>5993</v>
      </c>
      <c r="AE8" s="7">
        <v>3202</v>
      </c>
      <c r="AF8" s="7">
        <v>3023</v>
      </c>
      <c r="AG8" s="7">
        <v>2019</v>
      </c>
      <c r="AH8" s="7">
        <v>412</v>
      </c>
      <c r="AI8" s="7">
        <v>0</v>
      </c>
      <c r="AJ8" s="56"/>
      <c r="AK8" s="7">
        <v>0</v>
      </c>
      <c r="AL8" s="7">
        <v>2359</v>
      </c>
      <c r="AM8" s="7">
        <v>0</v>
      </c>
      <c r="AN8" s="7">
        <v>5619</v>
      </c>
      <c r="AO8" s="7">
        <v>392</v>
      </c>
      <c r="AP8" s="7">
        <v>21</v>
      </c>
      <c r="AQ8" s="6">
        <f>SUM(C8:AP8)</f>
        <v>852020</v>
      </c>
    </row>
    <row r="9" spans="1:43" ht="15" customHeight="1" x14ac:dyDescent="0.25">
      <c r="A9" s="58" t="s">
        <v>45</v>
      </c>
      <c r="B9" s="59"/>
      <c r="C9" s="8">
        <v>968</v>
      </c>
      <c r="D9" s="8">
        <v>818</v>
      </c>
      <c r="E9" s="34">
        <v>3719</v>
      </c>
      <c r="F9" s="8">
        <v>237</v>
      </c>
      <c r="G9" s="8">
        <v>736</v>
      </c>
      <c r="H9" s="45">
        <v>1614</v>
      </c>
      <c r="I9" s="8">
        <v>255</v>
      </c>
      <c r="J9" s="8">
        <v>15</v>
      </c>
      <c r="K9" s="8">
        <v>105</v>
      </c>
      <c r="L9" s="8">
        <v>385</v>
      </c>
      <c r="M9" s="45">
        <v>1832</v>
      </c>
      <c r="N9" s="8">
        <v>970</v>
      </c>
      <c r="O9" s="8">
        <v>605</v>
      </c>
      <c r="P9" s="8">
        <v>1004</v>
      </c>
      <c r="Q9" s="8">
        <v>278</v>
      </c>
      <c r="R9" s="8">
        <v>375</v>
      </c>
      <c r="S9" s="8">
        <v>784</v>
      </c>
      <c r="T9" s="8">
        <v>738</v>
      </c>
      <c r="U9" s="8">
        <v>593</v>
      </c>
      <c r="V9" s="8">
        <v>462</v>
      </c>
      <c r="W9" s="8">
        <v>30</v>
      </c>
      <c r="X9" s="56"/>
      <c r="Y9" s="8">
        <v>24</v>
      </c>
      <c r="Z9" s="8">
        <v>4</v>
      </c>
      <c r="AA9" s="8">
        <v>136</v>
      </c>
      <c r="AB9" s="8">
        <v>66</v>
      </c>
      <c r="AC9" s="8">
        <v>81</v>
      </c>
      <c r="AD9" s="8">
        <v>28</v>
      </c>
      <c r="AE9" s="8">
        <v>23</v>
      </c>
      <c r="AF9" s="8">
        <v>28</v>
      </c>
      <c r="AG9" s="8">
        <v>33</v>
      </c>
      <c r="AH9" s="8">
        <v>11</v>
      </c>
      <c r="AI9" s="8">
        <v>9</v>
      </c>
      <c r="AJ9" s="56"/>
      <c r="AK9" s="8">
        <v>0</v>
      </c>
      <c r="AL9" s="8">
        <v>61</v>
      </c>
      <c r="AM9" s="8">
        <v>0</v>
      </c>
      <c r="AN9" s="8">
        <v>124</v>
      </c>
      <c r="AO9" s="8">
        <v>16</v>
      </c>
      <c r="AP9" s="8">
        <v>1</v>
      </c>
      <c r="AQ9" s="9">
        <f>SUM(C9:AP9)</f>
        <v>17168</v>
      </c>
    </row>
    <row r="10" spans="1:43" ht="15" customHeight="1" x14ac:dyDescent="0.25">
      <c r="A10" s="58" t="s">
        <v>46</v>
      </c>
      <c r="B10" s="59"/>
      <c r="C10" s="8">
        <v>963</v>
      </c>
      <c r="D10" s="8">
        <v>1073</v>
      </c>
      <c r="E10" s="34">
        <v>4135</v>
      </c>
      <c r="F10" s="8">
        <v>313</v>
      </c>
      <c r="G10" s="8">
        <v>1110</v>
      </c>
      <c r="H10" s="8">
        <v>2570</v>
      </c>
      <c r="I10" s="8">
        <v>370</v>
      </c>
      <c r="J10" s="8">
        <v>14</v>
      </c>
      <c r="K10" s="8">
        <v>135</v>
      </c>
      <c r="L10" s="8">
        <v>413</v>
      </c>
      <c r="M10" s="45">
        <v>1737</v>
      </c>
      <c r="N10" s="8">
        <v>1475</v>
      </c>
      <c r="O10" s="8">
        <v>976</v>
      </c>
      <c r="P10" s="8">
        <v>1721</v>
      </c>
      <c r="Q10" s="8">
        <v>462</v>
      </c>
      <c r="R10" s="8">
        <v>680</v>
      </c>
      <c r="S10" s="8">
        <v>1116</v>
      </c>
      <c r="T10" s="8">
        <v>1298</v>
      </c>
      <c r="U10" s="8">
        <v>708</v>
      </c>
      <c r="V10" s="8">
        <v>604</v>
      </c>
      <c r="W10" s="8">
        <v>30</v>
      </c>
      <c r="X10" s="56"/>
      <c r="Y10" s="8">
        <v>31</v>
      </c>
      <c r="Z10" s="8">
        <v>4</v>
      </c>
      <c r="AA10" s="8">
        <v>222</v>
      </c>
      <c r="AB10" s="8">
        <v>103</v>
      </c>
      <c r="AC10" s="8">
        <v>195</v>
      </c>
      <c r="AD10" s="8">
        <v>47</v>
      </c>
      <c r="AE10" s="8">
        <v>30</v>
      </c>
      <c r="AF10" s="8">
        <v>35</v>
      </c>
      <c r="AG10" s="8">
        <v>50</v>
      </c>
      <c r="AH10" s="8">
        <v>11</v>
      </c>
      <c r="AI10" s="8">
        <v>0</v>
      </c>
      <c r="AJ10" s="56"/>
      <c r="AK10" s="8">
        <v>5</v>
      </c>
      <c r="AL10" s="8">
        <v>21</v>
      </c>
      <c r="AM10" s="8">
        <v>0</v>
      </c>
      <c r="AN10" s="8">
        <v>178</v>
      </c>
      <c r="AO10" s="8">
        <v>14</v>
      </c>
      <c r="AP10" s="8">
        <v>1</v>
      </c>
      <c r="AQ10" s="9">
        <f>SUM(C10:AP10)</f>
        <v>22850</v>
      </c>
    </row>
    <row r="11" spans="1:43" ht="15" customHeight="1" x14ac:dyDescent="0.25">
      <c r="A11" s="58" t="s">
        <v>47</v>
      </c>
      <c r="B11" s="59"/>
      <c r="C11" s="8">
        <v>930</v>
      </c>
      <c r="D11" s="8">
        <v>247</v>
      </c>
      <c r="E11" s="34">
        <v>1771</v>
      </c>
      <c r="F11" s="8">
        <v>15</v>
      </c>
      <c r="G11" s="8">
        <v>104</v>
      </c>
      <c r="H11" s="8">
        <v>272</v>
      </c>
      <c r="I11" s="8">
        <v>57</v>
      </c>
      <c r="J11" s="8">
        <v>2</v>
      </c>
      <c r="K11" s="8">
        <v>35</v>
      </c>
      <c r="L11" s="8">
        <v>78</v>
      </c>
      <c r="M11" s="45">
        <v>1774</v>
      </c>
      <c r="N11" s="8">
        <v>131</v>
      </c>
      <c r="O11" s="8">
        <v>48</v>
      </c>
      <c r="P11" s="8">
        <v>173</v>
      </c>
      <c r="Q11" s="8">
        <v>35</v>
      </c>
      <c r="R11" s="8">
        <v>28</v>
      </c>
      <c r="S11" s="8">
        <v>107</v>
      </c>
      <c r="T11" s="8">
        <v>82</v>
      </c>
      <c r="U11" s="8">
        <v>553</v>
      </c>
      <c r="V11" s="8">
        <v>43</v>
      </c>
      <c r="W11" s="8">
        <v>5</v>
      </c>
      <c r="X11" s="56"/>
      <c r="Y11" s="8">
        <v>0</v>
      </c>
      <c r="Z11" s="8">
        <v>0</v>
      </c>
      <c r="AA11" s="8">
        <v>16</v>
      </c>
      <c r="AB11" s="8">
        <v>34</v>
      </c>
      <c r="AC11" s="8">
        <v>4</v>
      </c>
      <c r="AD11" s="8">
        <v>2</v>
      </c>
      <c r="AE11" s="8">
        <v>3</v>
      </c>
      <c r="AF11" s="8">
        <v>6</v>
      </c>
      <c r="AG11" s="8">
        <v>10</v>
      </c>
      <c r="AH11" s="8">
        <v>5</v>
      </c>
      <c r="AI11" s="8">
        <v>2</v>
      </c>
      <c r="AJ11" s="56"/>
      <c r="AK11" s="8">
        <v>0</v>
      </c>
      <c r="AL11" s="8">
        <v>1</v>
      </c>
      <c r="AM11" s="8">
        <v>0</v>
      </c>
      <c r="AN11" s="8">
        <v>35</v>
      </c>
      <c r="AO11" s="8">
        <v>0</v>
      </c>
      <c r="AP11" s="8">
        <v>0</v>
      </c>
      <c r="AQ11" s="9">
        <f>SUM(C11:AP11)</f>
        <v>6608</v>
      </c>
    </row>
    <row r="12" spans="1:43" ht="15" customHeight="1" x14ac:dyDescent="0.25">
      <c r="A12" s="60"/>
      <c r="B12" s="61"/>
      <c r="C12" s="3"/>
      <c r="D12" s="3"/>
      <c r="E12" s="31"/>
      <c r="F12" s="3"/>
      <c r="G12" s="3"/>
      <c r="H12" s="3"/>
      <c r="I12" s="3"/>
      <c r="J12" s="3"/>
      <c r="K12" s="3"/>
      <c r="L12" s="3"/>
      <c r="M12" s="42"/>
      <c r="N12" s="3"/>
      <c r="O12" s="3"/>
      <c r="P12" s="3"/>
      <c r="Q12" s="3"/>
      <c r="R12" s="3"/>
      <c r="S12" s="3"/>
      <c r="T12" s="3"/>
      <c r="U12" s="3"/>
      <c r="V12" s="3"/>
      <c r="W12" s="3"/>
      <c r="X12" s="56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56"/>
      <c r="AK12" s="3"/>
      <c r="AL12" s="3"/>
      <c r="AM12" s="3"/>
      <c r="AN12" s="3"/>
      <c r="AO12" s="3"/>
      <c r="AP12" s="3"/>
      <c r="AQ12" s="10"/>
    </row>
    <row r="13" spans="1:43" ht="15" customHeight="1" x14ac:dyDescent="0.25">
      <c r="A13" s="53" t="s">
        <v>48</v>
      </c>
      <c r="B13" s="54"/>
      <c r="C13" s="5">
        <v>7647</v>
      </c>
      <c r="D13" s="5">
        <v>659</v>
      </c>
      <c r="E13" s="32">
        <v>11795</v>
      </c>
      <c r="F13" s="5">
        <v>345</v>
      </c>
      <c r="G13" s="5">
        <v>623</v>
      </c>
      <c r="H13" s="5">
        <v>1200</v>
      </c>
      <c r="I13" s="5">
        <v>343</v>
      </c>
      <c r="J13" s="5">
        <v>15</v>
      </c>
      <c r="K13" s="5">
        <v>692</v>
      </c>
      <c r="L13" s="5">
        <v>251</v>
      </c>
      <c r="M13" s="43">
        <v>5775</v>
      </c>
      <c r="N13" s="5">
        <v>698</v>
      </c>
      <c r="O13" s="5">
        <v>445</v>
      </c>
      <c r="P13" s="5">
        <v>850</v>
      </c>
      <c r="Q13" s="5">
        <v>443</v>
      </c>
      <c r="R13" s="5">
        <v>384</v>
      </c>
      <c r="S13" s="5">
        <v>367</v>
      </c>
      <c r="T13" s="5">
        <v>304</v>
      </c>
      <c r="U13" s="5">
        <v>499</v>
      </c>
      <c r="V13" s="5">
        <v>249</v>
      </c>
      <c r="W13" s="5">
        <v>1484</v>
      </c>
      <c r="X13" s="56"/>
      <c r="Y13" s="5">
        <v>109</v>
      </c>
      <c r="Z13" s="5">
        <v>4</v>
      </c>
      <c r="AA13" s="5">
        <v>121</v>
      </c>
      <c r="AB13" s="5">
        <v>619</v>
      </c>
      <c r="AC13" s="5">
        <v>79</v>
      </c>
      <c r="AD13" s="5">
        <v>106</v>
      </c>
      <c r="AE13" s="5">
        <v>130</v>
      </c>
      <c r="AF13" s="5">
        <v>133</v>
      </c>
      <c r="AG13" s="5">
        <v>99</v>
      </c>
      <c r="AH13" s="5">
        <v>33</v>
      </c>
      <c r="AI13" s="5">
        <v>0</v>
      </c>
      <c r="AJ13" s="56"/>
      <c r="AK13" s="5">
        <v>27</v>
      </c>
      <c r="AL13" s="5">
        <v>539</v>
      </c>
      <c r="AM13" s="5">
        <v>0</v>
      </c>
      <c r="AN13" s="5">
        <v>179</v>
      </c>
      <c r="AO13" s="5">
        <v>11</v>
      </c>
      <c r="AP13" s="5">
        <v>0</v>
      </c>
      <c r="AQ13" s="6">
        <f>SUM(C13:AP13)</f>
        <v>37257</v>
      </c>
    </row>
    <row r="14" spans="1:43" ht="15" customHeight="1" x14ac:dyDescent="0.25">
      <c r="A14" s="53" t="s">
        <v>44</v>
      </c>
      <c r="B14" s="54"/>
      <c r="C14" s="5">
        <v>7526</v>
      </c>
      <c r="D14" s="5">
        <v>4821</v>
      </c>
      <c r="E14" s="32">
        <v>24032</v>
      </c>
      <c r="F14" s="5">
        <v>5624</v>
      </c>
      <c r="G14" s="5">
        <v>7604</v>
      </c>
      <c r="H14" s="5">
        <v>12148</v>
      </c>
      <c r="I14" s="5">
        <v>2642</v>
      </c>
      <c r="J14" s="5">
        <v>61</v>
      </c>
      <c r="K14" s="5">
        <v>2551</v>
      </c>
      <c r="L14" s="5">
        <v>789</v>
      </c>
      <c r="M14" s="43">
        <v>4813</v>
      </c>
      <c r="N14" s="5">
        <v>8447</v>
      </c>
      <c r="O14" s="5">
        <v>8837</v>
      </c>
      <c r="P14" s="5">
        <v>9657</v>
      </c>
      <c r="Q14" s="5">
        <v>6488</v>
      </c>
      <c r="R14" s="5">
        <v>5725</v>
      </c>
      <c r="S14" s="5">
        <v>3580</v>
      </c>
      <c r="T14" s="5">
        <v>4712</v>
      </c>
      <c r="U14" s="5">
        <v>1417</v>
      </c>
      <c r="V14" s="5">
        <v>2080</v>
      </c>
      <c r="W14" s="5">
        <v>1945</v>
      </c>
      <c r="X14" s="56"/>
      <c r="Y14" s="5">
        <v>1787</v>
      </c>
      <c r="Z14" s="5">
        <v>117</v>
      </c>
      <c r="AA14" s="5">
        <v>1347</v>
      </c>
      <c r="AB14" s="5">
        <v>2012</v>
      </c>
      <c r="AC14" s="5">
        <v>2581</v>
      </c>
      <c r="AD14" s="5">
        <v>1987</v>
      </c>
      <c r="AE14" s="5">
        <v>1107</v>
      </c>
      <c r="AF14" s="5">
        <v>1497</v>
      </c>
      <c r="AG14" s="5">
        <v>1065</v>
      </c>
      <c r="AH14" s="5">
        <v>283</v>
      </c>
      <c r="AI14" s="5">
        <v>0</v>
      </c>
      <c r="AJ14" s="56"/>
      <c r="AK14" s="5">
        <v>0</v>
      </c>
      <c r="AL14" s="5">
        <v>1317</v>
      </c>
      <c r="AM14" s="5">
        <v>0</v>
      </c>
      <c r="AN14" s="5">
        <v>716</v>
      </c>
      <c r="AO14" s="5">
        <v>125</v>
      </c>
      <c r="AP14" s="5">
        <v>0</v>
      </c>
      <c r="AQ14" s="6">
        <f>SUM(C14:AP14)</f>
        <v>141440</v>
      </c>
    </row>
    <row r="15" spans="1:43" ht="15" customHeight="1" x14ac:dyDescent="0.25">
      <c r="A15" s="58" t="s">
        <v>49</v>
      </c>
      <c r="B15" s="59"/>
      <c r="C15" s="8">
        <v>99</v>
      </c>
      <c r="D15" s="8">
        <v>56</v>
      </c>
      <c r="E15" s="34">
        <v>369</v>
      </c>
      <c r="F15" s="8">
        <v>122</v>
      </c>
      <c r="G15" s="8">
        <v>137</v>
      </c>
      <c r="H15" s="8">
        <v>193</v>
      </c>
      <c r="I15" s="8">
        <v>48</v>
      </c>
      <c r="J15" s="8">
        <v>1</v>
      </c>
      <c r="K15" s="8">
        <v>32</v>
      </c>
      <c r="L15" s="8">
        <v>18</v>
      </c>
      <c r="M15" s="45">
        <v>135</v>
      </c>
      <c r="N15" s="8">
        <v>119</v>
      </c>
      <c r="O15" s="8">
        <v>161</v>
      </c>
      <c r="P15" s="8">
        <v>185</v>
      </c>
      <c r="Q15" s="8">
        <v>66</v>
      </c>
      <c r="R15" s="8">
        <v>114</v>
      </c>
      <c r="S15" s="8">
        <v>73</v>
      </c>
      <c r="T15" s="8">
        <v>104</v>
      </c>
      <c r="U15" s="8">
        <v>121</v>
      </c>
      <c r="V15" s="8">
        <v>55</v>
      </c>
      <c r="W15" s="8">
        <v>5</v>
      </c>
      <c r="X15" s="56"/>
      <c r="Y15" s="8">
        <v>11</v>
      </c>
      <c r="Z15" s="8">
        <v>4</v>
      </c>
      <c r="AA15" s="8">
        <v>22</v>
      </c>
      <c r="AB15" s="8">
        <v>16</v>
      </c>
      <c r="AC15" s="8">
        <v>27</v>
      </c>
      <c r="AD15" s="8">
        <v>12</v>
      </c>
      <c r="AE15" s="8">
        <v>6</v>
      </c>
      <c r="AF15" s="8">
        <v>16</v>
      </c>
      <c r="AG15" s="8">
        <v>18</v>
      </c>
      <c r="AH15" s="8">
        <v>5</v>
      </c>
      <c r="AI15" s="8">
        <v>9</v>
      </c>
      <c r="AJ15" s="56"/>
      <c r="AK15" s="8">
        <v>3</v>
      </c>
      <c r="AL15" s="8">
        <v>11</v>
      </c>
      <c r="AM15" s="8">
        <v>0</v>
      </c>
      <c r="AN15" s="8">
        <v>25</v>
      </c>
      <c r="AO15" s="8">
        <v>5</v>
      </c>
      <c r="AP15" s="8">
        <v>1</v>
      </c>
      <c r="AQ15" s="9">
        <f>SUM(C15:AP15)</f>
        <v>2404</v>
      </c>
    </row>
    <row r="16" spans="1:43" ht="15" customHeight="1" x14ac:dyDescent="0.25">
      <c r="A16" s="58" t="s">
        <v>46</v>
      </c>
      <c r="B16" s="59"/>
      <c r="C16" s="8">
        <v>109</v>
      </c>
      <c r="D16" s="8">
        <v>74</v>
      </c>
      <c r="E16" s="34">
        <v>491</v>
      </c>
      <c r="F16" s="8">
        <v>166</v>
      </c>
      <c r="G16" s="8">
        <v>202</v>
      </c>
      <c r="H16" s="8">
        <v>302</v>
      </c>
      <c r="I16" s="8">
        <v>61</v>
      </c>
      <c r="J16" s="8">
        <v>1</v>
      </c>
      <c r="K16" s="8">
        <v>52</v>
      </c>
      <c r="L16" s="8">
        <v>20</v>
      </c>
      <c r="M16" s="45">
        <v>135</v>
      </c>
      <c r="N16" s="8">
        <v>176</v>
      </c>
      <c r="O16" s="8">
        <v>250</v>
      </c>
      <c r="P16" s="8">
        <v>318</v>
      </c>
      <c r="Q16" s="8">
        <v>98</v>
      </c>
      <c r="R16" s="8">
        <v>188</v>
      </c>
      <c r="S16" s="8">
        <v>94</v>
      </c>
      <c r="T16" s="8">
        <v>175</v>
      </c>
      <c r="U16" s="8">
        <v>152</v>
      </c>
      <c r="V16" s="8">
        <v>69</v>
      </c>
      <c r="W16" s="8">
        <v>28</v>
      </c>
      <c r="X16" s="56"/>
      <c r="Y16" s="8">
        <v>13</v>
      </c>
      <c r="Z16" s="8">
        <v>4</v>
      </c>
      <c r="AA16" s="8">
        <v>33</v>
      </c>
      <c r="AB16" s="8">
        <v>23</v>
      </c>
      <c r="AC16" s="8">
        <v>71</v>
      </c>
      <c r="AD16" s="8">
        <v>20</v>
      </c>
      <c r="AE16" s="8">
        <v>6</v>
      </c>
      <c r="AF16" s="8">
        <v>6</v>
      </c>
      <c r="AG16" s="8">
        <v>29</v>
      </c>
      <c r="AH16" s="8">
        <v>5</v>
      </c>
      <c r="AI16" s="8">
        <v>21</v>
      </c>
      <c r="AJ16" s="56"/>
      <c r="AK16" s="8">
        <v>5</v>
      </c>
      <c r="AL16" s="8">
        <v>13</v>
      </c>
      <c r="AM16" s="8">
        <v>0</v>
      </c>
      <c r="AN16" s="8">
        <v>34</v>
      </c>
      <c r="AO16" s="8">
        <v>8</v>
      </c>
      <c r="AP16" s="8">
        <v>2</v>
      </c>
      <c r="AQ16" s="9">
        <f>SUM(C16:AP16)</f>
        <v>3454</v>
      </c>
    </row>
    <row r="17" spans="1:43" ht="15" customHeight="1" x14ac:dyDescent="0.25">
      <c r="A17" s="58" t="s">
        <v>50</v>
      </c>
      <c r="B17" s="59"/>
      <c r="C17" s="8">
        <v>92</v>
      </c>
      <c r="D17" s="8">
        <v>15</v>
      </c>
      <c r="E17" s="34">
        <v>172</v>
      </c>
      <c r="F17" s="8">
        <v>4</v>
      </c>
      <c r="G17" s="8">
        <v>19</v>
      </c>
      <c r="H17" s="8">
        <v>26</v>
      </c>
      <c r="I17" s="8">
        <v>8</v>
      </c>
      <c r="J17" s="8">
        <v>0</v>
      </c>
      <c r="K17" s="8">
        <v>14</v>
      </c>
      <c r="L17" s="8">
        <v>4</v>
      </c>
      <c r="M17" s="45">
        <v>131</v>
      </c>
      <c r="N17" s="8">
        <v>9</v>
      </c>
      <c r="O17" s="8">
        <v>4</v>
      </c>
      <c r="P17" s="8">
        <v>21</v>
      </c>
      <c r="Q17" s="8">
        <v>4</v>
      </c>
      <c r="R17" s="8">
        <v>8</v>
      </c>
      <c r="S17" s="8">
        <v>4</v>
      </c>
      <c r="T17" s="8">
        <v>5</v>
      </c>
      <c r="U17" s="8">
        <v>113</v>
      </c>
      <c r="V17" s="8">
        <v>2</v>
      </c>
      <c r="W17" s="8">
        <v>0</v>
      </c>
      <c r="X17" s="56"/>
      <c r="Y17" s="8">
        <v>0</v>
      </c>
      <c r="Z17" s="8">
        <v>0</v>
      </c>
      <c r="AA17" s="8">
        <v>3</v>
      </c>
      <c r="AB17" s="8">
        <v>5</v>
      </c>
      <c r="AC17" s="8">
        <v>1</v>
      </c>
      <c r="AD17" s="8">
        <v>0</v>
      </c>
      <c r="AE17" s="8">
        <v>0</v>
      </c>
      <c r="AF17" s="8">
        <v>2</v>
      </c>
      <c r="AG17" s="8">
        <v>3</v>
      </c>
      <c r="AH17" s="8">
        <v>0</v>
      </c>
      <c r="AI17" s="8">
        <v>4</v>
      </c>
      <c r="AJ17" s="56"/>
      <c r="AK17" s="8">
        <v>0</v>
      </c>
      <c r="AL17" s="8">
        <v>0</v>
      </c>
      <c r="AM17" s="8">
        <v>0</v>
      </c>
      <c r="AN17" s="8">
        <v>4</v>
      </c>
      <c r="AO17" s="8">
        <v>1</v>
      </c>
      <c r="AP17" s="8">
        <v>0</v>
      </c>
      <c r="AQ17" s="9">
        <f>SUM(C17:AP17)</f>
        <v>678</v>
      </c>
    </row>
    <row r="18" spans="1:43" ht="15" customHeight="1" x14ac:dyDescent="0.25">
      <c r="A18" s="60"/>
      <c r="B18" s="61"/>
      <c r="C18" s="3"/>
      <c r="D18" s="3"/>
      <c r="E18" s="31"/>
      <c r="F18" s="3"/>
      <c r="G18" s="3"/>
      <c r="H18" s="3"/>
      <c r="I18" s="3"/>
      <c r="J18" s="3"/>
      <c r="K18" s="3"/>
      <c r="L18" s="3"/>
      <c r="M18" s="42"/>
      <c r="N18" s="3"/>
      <c r="O18" s="3"/>
      <c r="P18" s="3"/>
      <c r="Q18" s="3"/>
      <c r="R18" s="3"/>
      <c r="S18" s="3"/>
      <c r="T18" s="3"/>
      <c r="U18" s="3"/>
      <c r="V18" s="3"/>
      <c r="W18" s="3"/>
      <c r="X18" s="56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6"/>
      <c r="AK18" s="3"/>
      <c r="AL18" s="3"/>
      <c r="AM18" s="3"/>
      <c r="AN18" s="3"/>
      <c r="AO18" s="3"/>
      <c r="AP18" s="3"/>
      <c r="AQ18" s="10"/>
    </row>
    <row r="19" spans="1:43" ht="15" customHeight="1" x14ac:dyDescent="0.25">
      <c r="A19" s="64" t="s">
        <v>51</v>
      </c>
      <c r="B19" s="11" t="s">
        <v>52</v>
      </c>
      <c r="C19" s="8">
        <v>41</v>
      </c>
      <c r="D19" s="8">
        <v>25</v>
      </c>
      <c r="E19" s="34">
        <v>226</v>
      </c>
      <c r="F19" s="8">
        <v>56</v>
      </c>
      <c r="G19" s="8">
        <v>35</v>
      </c>
      <c r="H19" s="8">
        <v>26</v>
      </c>
      <c r="I19" s="8">
        <v>4</v>
      </c>
      <c r="J19" s="8">
        <v>0</v>
      </c>
      <c r="K19" s="8">
        <v>2</v>
      </c>
      <c r="L19" s="8">
        <v>0</v>
      </c>
      <c r="M19" s="45">
        <v>0</v>
      </c>
      <c r="N19" s="8">
        <v>45</v>
      </c>
      <c r="O19" s="8">
        <v>76</v>
      </c>
      <c r="P19" s="8">
        <v>23</v>
      </c>
      <c r="Q19" s="8">
        <v>12</v>
      </c>
      <c r="R19" s="8">
        <v>29</v>
      </c>
      <c r="S19" s="8">
        <v>30</v>
      </c>
      <c r="T19" s="8">
        <v>9</v>
      </c>
      <c r="U19" s="8">
        <v>67</v>
      </c>
      <c r="V19" s="8">
        <v>27</v>
      </c>
      <c r="W19" s="8">
        <v>10</v>
      </c>
      <c r="X19" s="56"/>
      <c r="Y19" s="8">
        <v>6</v>
      </c>
      <c r="Z19" s="8">
        <v>4</v>
      </c>
      <c r="AA19" s="8">
        <v>6</v>
      </c>
      <c r="AB19" s="8">
        <v>2</v>
      </c>
      <c r="AC19" s="8">
        <v>19</v>
      </c>
      <c r="AD19" s="8">
        <v>5</v>
      </c>
      <c r="AE19" s="8">
        <v>1</v>
      </c>
      <c r="AF19" s="8">
        <v>1</v>
      </c>
      <c r="AG19" s="8">
        <v>8</v>
      </c>
      <c r="AH19" s="8">
        <v>1</v>
      </c>
      <c r="AI19" s="8">
        <v>4</v>
      </c>
      <c r="AJ19" s="56"/>
      <c r="AK19" s="8">
        <v>3</v>
      </c>
      <c r="AL19" s="8">
        <v>3</v>
      </c>
      <c r="AM19" s="8">
        <v>0</v>
      </c>
      <c r="AN19" s="8">
        <v>19</v>
      </c>
      <c r="AO19" s="8">
        <v>0</v>
      </c>
      <c r="AP19" s="8">
        <v>0</v>
      </c>
      <c r="AQ19" s="9">
        <f>SUM(C19:AP19)</f>
        <v>825</v>
      </c>
    </row>
    <row r="20" spans="1:43" ht="15" customHeight="1" x14ac:dyDescent="0.25">
      <c r="A20" s="65"/>
      <c r="B20" s="11" t="s">
        <v>53</v>
      </c>
      <c r="C20" s="8">
        <v>1</v>
      </c>
      <c r="D20" s="8">
        <v>3</v>
      </c>
      <c r="E20" s="34">
        <v>15</v>
      </c>
      <c r="F20" s="8">
        <v>2</v>
      </c>
      <c r="G20" s="8">
        <v>25</v>
      </c>
      <c r="H20" s="8">
        <v>67</v>
      </c>
      <c r="I20" s="8">
        <v>14</v>
      </c>
      <c r="J20" s="8">
        <v>0</v>
      </c>
      <c r="K20" s="8">
        <v>7</v>
      </c>
      <c r="L20" s="8">
        <v>8</v>
      </c>
      <c r="M20" s="45">
        <v>0</v>
      </c>
      <c r="N20" s="8">
        <v>16</v>
      </c>
      <c r="O20" s="8">
        <v>10</v>
      </c>
      <c r="P20" s="8">
        <v>94</v>
      </c>
      <c r="Q20" s="8">
        <v>28</v>
      </c>
      <c r="R20" s="8">
        <v>29</v>
      </c>
      <c r="S20" s="8">
        <v>2</v>
      </c>
      <c r="T20" s="8">
        <v>24</v>
      </c>
      <c r="U20" s="8">
        <v>0</v>
      </c>
      <c r="V20" s="8">
        <v>1</v>
      </c>
      <c r="W20" s="8">
        <v>6</v>
      </c>
      <c r="X20" s="56"/>
      <c r="Y20" s="8">
        <v>0</v>
      </c>
      <c r="Z20" s="8">
        <v>0</v>
      </c>
      <c r="AA20" s="8">
        <v>6</v>
      </c>
      <c r="AB20" s="8">
        <v>8</v>
      </c>
      <c r="AC20" s="8">
        <v>15</v>
      </c>
      <c r="AD20" s="8">
        <v>1</v>
      </c>
      <c r="AE20" s="8">
        <v>2</v>
      </c>
      <c r="AF20" s="8">
        <v>3</v>
      </c>
      <c r="AG20" s="8">
        <v>16</v>
      </c>
      <c r="AH20" s="8">
        <v>0</v>
      </c>
      <c r="AI20" s="8">
        <v>3</v>
      </c>
      <c r="AJ20" s="56"/>
      <c r="AK20" s="8">
        <v>0</v>
      </c>
      <c r="AL20" s="8">
        <v>1</v>
      </c>
      <c r="AM20" s="8">
        <v>0</v>
      </c>
      <c r="AN20" s="8">
        <v>7</v>
      </c>
      <c r="AO20" s="8">
        <v>1</v>
      </c>
      <c r="AP20" s="8">
        <v>0</v>
      </c>
      <c r="AQ20" s="9">
        <f>SUM(C20:AP20)</f>
        <v>415</v>
      </c>
    </row>
    <row r="21" spans="1:43" ht="15" customHeight="1" x14ac:dyDescent="0.25">
      <c r="A21" s="65"/>
      <c r="B21" s="11" t="s">
        <v>54</v>
      </c>
      <c r="C21" s="8">
        <v>1</v>
      </c>
      <c r="D21" s="8">
        <v>12</v>
      </c>
      <c r="E21" s="34">
        <v>54</v>
      </c>
      <c r="F21" s="8">
        <v>7</v>
      </c>
      <c r="G21" s="8">
        <v>48</v>
      </c>
      <c r="H21" s="8">
        <v>106</v>
      </c>
      <c r="I21" s="8">
        <v>12</v>
      </c>
      <c r="J21" s="8">
        <v>1</v>
      </c>
      <c r="K21" s="8">
        <v>11</v>
      </c>
      <c r="L21" s="8">
        <v>8</v>
      </c>
      <c r="M21" s="45">
        <v>135</v>
      </c>
      <c r="N21" s="8">
        <v>25</v>
      </c>
      <c r="O21" s="8">
        <v>67</v>
      </c>
      <c r="P21" s="8">
        <v>47</v>
      </c>
      <c r="Q21" s="8">
        <v>20</v>
      </c>
      <c r="R21" s="8">
        <v>25</v>
      </c>
      <c r="S21" s="8">
        <v>19</v>
      </c>
      <c r="T21" s="8">
        <v>30</v>
      </c>
      <c r="U21" s="8">
        <v>5</v>
      </c>
      <c r="V21" s="8">
        <v>4</v>
      </c>
      <c r="W21" s="8">
        <v>6</v>
      </c>
      <c r="X21" s="56"/>
      <c r="Y21" s="8">
        <v>1</v>
      </c>
      <c r="Z21" s="8">
        <v>0</v>
      </c>
      <c r="AA21" s="8">
        <v>14</v>
      </c>
      <c r="AB21" s="8">
        <v>5</v>
      </c>
      <c r="AC21" s="8">
        <v>15</v>
      </c>
      <c r="AD21" s="8">
        <v>2</v>
      </c>
      <c r="AE21" s="8">
        <v>2</v>
      </c>
      <c r="AF21" s="8">
        <v>2</v>
      </c>
      <c r="AG21" s="8">
        <v>4</v>
      </c>
      <c r="AH21" s="8">
        <v>0</v>
      </c>
      <c r="AI21" s="8">
        <v>5</v>
      </c>
      <c r="AJ21" s="56"/>
      <c r="AK21" s="8">
        <v>0</v>
      </c>
      <c r="AL21" s="8">
        <v>7</v>
      </c>
      <c r="AM21" s="8">
        <v>0</v>
      </c>
      <c r="AN21" s="8">
        <v>3</v>
      </c>
      <c r="AO21" s="8">
        <v>3</v>
      </c>
      <c r="AP21" s="8">
        <v>0</v>
      </c>
      <c r="AQ21" s="9">
        <f>SUM(C21:AP21)</f>
        <v>706</v>
      </c>
    </row>
    <row r="22" spans="1:43" ht="15" customHeight="1" x14ac:dyDescent="0.25">
      <c r="A22" s="65"/>
      <c r="B22" s="11" t="s">
        <v>55</v>
      </c>
      <c r="C22" s="8">
        <v>65</v>
      </c>
      <c r="D22" s="8">
        <v>29</v>
      </c>
      <c r="E22" s="34">
        <v>169</v>
      </c>
      <c r="F22" s="8">
        <v>83</v>
      </c>
      <c r="G22" s="8">
        <v>74</v>
      </c>
      <c r="H22" s="8">
        <v>78</v>
      </c>
      <c r="I22" s="8">
        <v>20</v>
      </c>
      <c r="J22" s="8">
        <v>0</v>
      </c>
      <c r="K22" s="8">
        <v>8</v>
      </c>
      <c r="L22" s="8">
        <v>2</v>
      </c>
      <c r="M22" s="45">
        <v>0</v>
      </c>
      <c r="N22" s="8">
        <v>44</v>
      </c>
      <c r="O22" s="8">
        <v>59</v>
      </c>
      <c r="P22" s="8">
        <v>72</v>
      </c>
      <c r="Q22" s="8">
        <v>17</v>
      </c>
      <c r="R22" s="8">
        <v>54</v>
      </c>
      <c r="S22" s="8">
        <v>16</v>
      </c>
      <c r="T22" s="8">
        <v>40</v>
      </c>
      <c r="U22" s="8">
        <v>69</v>
      </c>
      <c r="V22" s="8">
        <v>10</v>
      </c>
      <c r="W22" s="8">
        <v>4</v>
      </c>
      <c r="X22" s="56"/>
      <c r="Y22" s="8">
        <v>3</v>
      </c>
      <c r="Z22" s="8">
        <v>0</v>
      </c>
      <c r="AA22" s="8">
        <v>7</v>
      </c>
      <c r="AB22" s="8">
        <v>8</v>
      </c>
      <c r="AC22" s="8">
        <v>22</v>
      </c>
      <c r="AD22" s="8">
        <v>9</v>
      </c>
      <c r="AE22" s="8">
        <v>1</v>
      </c>
      <c r="AF22" s="8">
        <v>0</v>
      </c>
      <c r="AG22" s="8">
        <v>0</v>
      </c>
      <c r="AH22" s="8">
        <v>1</v>
      </c>
      <c r="AI22" s="8">
        <v>6</v>
      </c>
      <c r="AJ22" s="56"/>
      <c r="AK22" s="8">
        <v>0</v>
      </c>
      <c r="AL22" s="8">
        <v>2</v>
      </c>
      <c r="AM22" s="8">
        <v>0</v>
      </c>
      <c r="AN22" s="8">
        <v>5</v>
      </c>
      <c r="AO22" s="8">
        <v>1</v>
      </c>
      <c r="AP22" s="8">
        <v>0</v>
      </c>
      <c r="AQ22" s="9">
        <f>SUM(C22:AP22)</f>
        <v>978</v>
      </c>
    </row>
    <row r="23" spans="1:43" ht="15" customHeight="1" x14ac:dyDescent="0.25">
      <c r="A23" s="65"/>
      <c r="B23" s="11" t="s">
        <v>40</v>
      </c>
      <c r="C23" s="8">
        <v>1</v>
      </c>
      <c r="D23" s="8">
        <v>5</v>
      </c>
      <c r="E23" s="34">
        <v>27</v>
      </c>
      <c r="F23" s="8">
        <v>18</v>
      </c>
      <c r="G23" s="8">
        <v>20</v>
      </c>
      <c r="H23" s="8">
        <v>25</v>
      </c>
      <c r="I23" s="8">
        <v>11</v>
      </c>
      <c r="J23" s="8">
        <v>0</v>
      </c>
      <c r="K23" s="8">
        <v>24</v>
      </c>
      <c r="L23" s="8">
        <v>2</v>
      </c>
      <c r="M23" s="45">
        <v>0</v>
      </c>
      <c r="N23" s="8">
        <v>46</v>
      </c>
      <c r="O23" s="8">
        <v>38</v>
      </c>
      <c r="P23" s="8">
        <v>82</v>
      </c>
      <c r="Q23" s="8">
        <v>21</v>
      </c>
      <c r="R23" s="8">
        <v>51</v>
      </c>
      <c r="S23" s="8">
        <v>27</v>
      </c>
      <c r="T23" s="8">
        <v>72</v>
      </c>
      <c r="U23" s="8">
        <v>11</v>
      </c>
      <c r="V23" s="8">
        <v>27</v>
      </c>
      <c r="W23" s="8">
        <v>2</v>
      </c>
      <c r="X23" s="56"/>
      <c r="Y23" s="8">
        <v>3</v>
      </c>
      <c r="Z23" s="8">
        <v>0</v>
      </c>
      <c r="AA23" s="8">
        <v>0</v>
      </c>
      <c r="AB23" s="8">
        <v>0</v>
      </c>
      <c r="AC23" s="8">
        <v>0</v>
      </c>
      <c r="AD23" s="8">
        <v>3</v>
      </c>
      <c r="AE23" s="8">
        <v>0</v>
      </c>
      <c r="AF23" s="8">
        <v>0</v>
      </c>
      <c r="AG23" s="8">
        <v>1</v>
      </c>
      <c r="AH23" s="8">
        <v>3</v>
      </c>
      <c r="AI23" s="8">
        <v>3</v>
      </c>
      <c r="AJ23" s="56"/>
      <c r="AK23" s="8">
        <v>2</v>
      </c>
      <c r="AL23" s="8">
        <v>0</v>
      </c>
      <c r="AM23" s="8">
        <v>0</v>
      </c>
      <c r="AN23" s="8">
        <v>0</v>
      </c>
      <c r="AO23" s="8">
        <v>3</v>
      </c>
      <c r="AP23" s="8">
        <v>2</v>
      </c>
      <c r="AQ23" s="9">
        <f>SUM(C23:AP23)</f>
        <v>530</v>
      </c>
    </row>
    <row r="24" spans="1:43" ht="15" customHeight="1" x14ac:dyDescent="0.25">
      <c r="A24" s="66"/>
      <c r="B24" s="11" t="s">
        <v>41</v>
      </c>
      <c r="C24" s="12">
        <f t="shared" ref="C24:W24" si="0">IF(COUNTBLANK(C19:C23)&lt;5,SUM(C19:C23),"")</f>
        <v>109</v>
      </c>
      <c r="D24" s="12">
        <f t="shared" si="0"/>
        <v>74</v>
      </c>
      <c r="E24" s="34">
        <f t="shared" si="0"/>
        <v>491</v>
      </c>
      <c r="F24" s="12">
        <f t="shared" si="0"/>
        <v>166</v>
      </c>
      <c r="G24" s="12">
        <f t="shared" si="0"/>
        <v>202</v>
      </c>
      <c r="H24" s="12">
        <f t="shared" si="0"/>
        <v>302</v>
      </c>
      <c r="I24" s="12">
        <f t="shared" si="0"/>
        <v>61</v>
      </c>
      <c r="J24" s="12">
        <f t="shared" si="0"/>
        <v>1</v>
      </c>
      <c r="K24" s="12">
        <f t="shared" si="0"/>
        <v>52</v>
      </c>
      <c r="L24" s="12">
        <f t="shared" si="0"/>
        <v>20</v>
      </c>
      <c r="M24" s="45">
        <f t="shared" si="0"/>
        <v>135</v>
      </c>
      <c r="N24" s="12">
        <f t="shared" si="0"/>
        <v>176</v>
      </c>
      <c r="O24" s="12">
        <f t="shared" si="0"/>
        <v>250</v>
      </c>
      <c r="P24" s="12">
        <f t="shared" si="0"/>
        <v>318</v>
      </c>
      <c r="Q24" s="12">
        <f t="shared" si="0"/>
        <v>98</v>
      </c>
      <c r="R24" s="12">
        <f t="shared" si="0"/>
        <v>188</v>
      </c>
      <c r="S24" s="12">
        <f t="shared" si="0"/>
        <v>94</v>
      </c>
      <c r="T24" s="12">
        <f t="shared" si="0"/>
        <v>175</v>
      </c>
      <c r="U24" s="12">
        <f t="shared" si="0"/>
        <v>152</v>
      </c>
      <c r="V24" s="12">
        <f t="shared" si="0"/>
        <v>69</v>
      </c>
      <c r="W24" s="12">
        <f t="shared" si="0"/>
        <v>28</v>
      </c>
      <c r="X24" s="56"/>
      <c r="Y24" s="12">
        <f t="shared" ref="Y24:AI24" si="1">IF(COUNTBLANK(Y19:Y23)&lt;5,SUM(Y19:Y23),"")</f>
        <v>13</v>
      </c>
      <c r="Z24" s="12">
        <f t="shared" si="1"/>
        <v>4</v>
      </c>
      <c r="AA24" s="12">
        <f t="shared" si="1"/>
        <v>33</v>
      </c>
      <c r="AB24" s="12">
        <f t="shared" si="1"/>
        <v>23</v>
      </c>
      <c r="AC24" s="12">
        <f t="shared" si="1"/>
        <v>71</v>
      </c>
      <c r="AD24" s="12">
        <f t="shared" si="1"/>
        <v>20</v>
      </c>
      <c r="AE24" s="12">
        <f t="shared" si="1"/>
        <v>6</v>
      </c>
      <c r="AF24" s="12">
        <f t="shared" si="1"/>
        <v>6</v>
      </c>
      <c r="AG24" s="12">
        <f t="shared" si="1"/>
        <v>29</v>
      </c>
      <c r="AH24" s="12">
        <f t="shared" si="1"/>
        <v>5</v>
      </c>
      <c r="AI24" s="12">
        <f t="shared" si="1"/>
        <v>21</v>
      </c>
      <c r="AJ24" s="56"/>
      <c r="AK24" s="12">
        <f t="shared" ref="AK24:AQ24" si="2">IF(COUNTBLANK(AK19:AK23)&lt;5,SUM(AK19:AK23),"")</f>
        <v>5</v>
      </c>
      <c r="AL24" s="12">
        <f t="shared" si="2"/>
        <v>13</v>
      </c>
      <c r="AM24" s="12">
        <f t="shared" si="2"/>
        <v>0</v>
      </c>
      <c r="AN24" s="12">
        <f t="shared" si="2"/>
        <v>34</v>
      </c>
      <c r="AO24" s="12">
        <f t="shared" si="2"/>
        <v>8</v>
      </c>
      <c r="AP24" s="12">
        <f t="shared" si="2"/>
        <v>2</v>
      </c>
      <c r="AQ24" s="13">
        <f t="shared" si="2"/>
        <v>3454</v>
      </c>
    </row>
    <row r="25" spans="1:43" ht="15" customHeight="1" x14ac:dyDescent="0.25">
      <c r="A25" s="60"/>
      <c r="B25" s="61"/>
      <c r="C25" s="3"/>
      <c r="D25" s="3"/>
      <c r="E25" s="31"/>
      <c r="F25" s="3"/>
      <c r="G25" s="3"/>
      <c r="H25" s="3"/>
      <c r="I25" s="3"/>
      <c r="J25" s="3"/>
      <c r="K25" s="3"/>
      <c r="L25" s="3"/>
      <c r="M25" s="42"/>
      <c r="N25" s="3"/>
      <c r="O25" s="3"/>
      <c r="P25" s="3"/>
      <c r="Q25" s="3"/>
      <c r="R25" s="3"/>
      <c r="S25" s="3"/>
      <c r="T25" s="3"/>
      <c r="U25" s="3"/>
      <c r="V25" s="3"/>
      <c r="W25" s="3"/>
      <c r="X25" s="56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56"/>
      <c r="AK25" s="3"/>
      <c r="AL25" s="3"/>
      <c r="AM25" s="3"/>
      <c r="AN25" s="3"/>
      <c r="AO25" s="3"/>
      <c r="AP25" s="3"/>
      <c r="AQ25" s="10"/>
    </row>
    <row r="26" spans="1:43" ht="15" customHeight="1" x14ac:dyDescent="0.25">
      <c r="A26" s="53" t="s">
        <v>56</v>
      </c>
      <c r="B26" s="54"/>
      <c r="C26" s="14">
        <v>12913108479.26</v>
      </c>
      <c r="D26" s="14">
        <v>2600087109.9099998</v>
      </c>
      <c r="E26" s="35">
        <v>6311788977.7299995</v>
      </c>
      <c r="F26" s="14">
        <v>2366078354.4400001</v>
      </c>
      <c r="G26" s="14">
        <v>3912586921.1599998</v>
      </c>
      <c r="H26" s="14">
        <v>5504411708.71</v>
      </c>
      <c r="I26" s="14">
        <v>988557954.05999994</v>
      </c>
      <c r="J26" s="14">
        <v>13814225.529999999</v>
      </c>
      <c r="K26" s="14">
        <v>249152357.90000001</v>
      </c>
      <c r="L26" s="14">
        <v>507802626.92000002</v>
      </c>
      <c r="M26" s="46">
        <v>3136346993.1500001</v>
      </c>
      <c r="N26" s="14">
        <v>4150593089.98</v>
      </c>
      <c r="O26" s="14">
        <v>2598188180.6399999</v>
      </c>
      <c r="P26" s="14">
        <v>4015541117.2399998</v>
      </c>
      <c r="Q26" s="14">
        <v>2567424735.8200002</v>
      </c>
      <c r="R26" s="14">
        <v>2368484487.7600002</v>
      </c>
      <c r="S26" s="14">
        <v>1023633888.21</v>
      </c>
      <c r="T26" s="14">
        <v>1560173213.79</v>
      </c>
      <c r="U26" s="14">
        <v>919972409.26999998</v>
      </c>
      <c r="V26" s="14">
        <v>473722852.70999998</v>
      </c>
      <c r="W26" s="14">
        <v>1274870863.01</v>
      </c>
      <c r="X26" s="56"/>
      <c r="Y26" s="14">
        <v>477968070.58999997</v>
      </c>
      <c r="Z26" s="14">
        <v>933680000</v>
      </c>
      <c r="AA26" s="14">
        <v>710016527.00999999</v>
      </c>
      <c r="AB26" s="14">
        <v>1526456025.76</v>
      </c>
      <c r="AC26" s="14">
        <v>985898721.74000001</v>
      </c>
      <c r="AD26" s="14">
        <v>1216270488.71</v>
      </c>
      <c r="AE26" s="14">
        <v>628147207.69000006</v>
      </c>
      <c r="AF26" s="14">
        <v>438966115.23000002</v>
      </c>
      <c r="AG26" s="14">
        <v>375507479.44999999</v>
      </c>
      <c r="AH26" s="14">
        <v>462924872.13</v>
      </c>
      <c r="AI26" s="14">
        <v>34423248</v>
      </c>
      <c r="AJ26" s="56"/>
      <c r="AK26" s="14">
        <v>24720000</v>
      </c>
      <c r="AL26" s="14">
        <v>451490217.38999999</v>
      </c>
      <c r="AM26" s="14">
        <v>0</v>
      </c>
      <c r="AN26" s="14">
        <v>238292457.02000001</v>
      </c>
      <c r="AO26" s="14">
        <v>63791965.5</v>
      </c>
      <c r="AP26" s="14">
        <v>2000000</v>
      </c>
      <c r="AQ26" s="15">
        <f>SUM(C26:AP26)</f>
        <v>68026893943.419991</v>
      </c>
    </row>
    <row r="27" spans="1:43" ht="15" customHeight="1" x14ac:dyDescent="0.25">
      <c r="A27" s="58" t="s">
        <v>57</v>
      </c>
      <c r="B27" s="59"/>
      <c r="C27" s="16">
        <f t="shared" ref="C27:W27" si="3">SUM(C28:C32)</f>
        <v>150237208.16999999</v>
      </c>
      <c r="D27" s="16">
        <f t="shared" si="3"/>
        <v>30815016.799999997</v>
      </c>
      <c r="E27" s="36">
        <f t="shared" si="3"/>
        <v>101260312.71000001</v>
      </c>
      <c r="F27" s="16">
        <f t="shared" si="3"/>
        <v>28364177.930000003</v>
      </c>
      <c r="G27" s="16">
        <f t="shared" si="3"/>
        <v>78037815.530000001</v>
      </c>
      <c r="H27" s="16">
        <f t="shared" si="3"/>
        <v>102149573.40000001</v>
      </c>
      <c r="I27" s="16">
        <f t="shared" si="3"/>
        <v>19385107.210000001</v>
      </c>
      <c r="J27" s="16">
        <f t="shared" si="3"/>
        <v>112375</v>
      </c>
      <c r="K27" s="16">
        <f t="shared" si="3"/>
        <v>5049113.92</v>
      </c>
      <c r="L27" s="16">
        <f t="shared" si="3"/>
        <v>7385573.1600000001</v>
      </c>
      <c r="M27" s="47">
        <f t="shared" si="3"/>
        <v>39815517.659999996</v>
      </c>
      <c r="N27" s="16">
        <f t="shared" si="3"/>
        <v>65479491.199999996</v>
      </c>
      <c r="O27" s="16">
        <f t="shared" si="3"/>
        <v>59824963.789999999</v>
      </c>
      <c r="P27" s="16">
        <f t="shared" si="3"/>
        <v>102829945.73</v>
      </c>
      <c r="Q27" s="16">
        <f t="shared" si="3"/>
        <v>26220738.590000004</v>
      </c>
      <c r="R27" s="16">
        <f t="shared" si="3"/>
        <v>50595164.060000002</v>
      </c>
      <c r="S27" s="16">
        <f t="shared" si="3"/>
        <v>17322036.23</v>
      </c>
      <c r="T27" s="16">
        <f t="shared" si="3"/>
        <v>44471933.379999995</v>
      </c>
      <c r="U27" s="16">
        <f t="shared" si="3"/>
        <v>107501482.51000001</v>
      </c>
      <c r="V27" s="16">
        <f t="shared" si="3"/>
        <v>9762903.9499999993</v>
      </c>
      <c r="W27" s="16">
        <f t="shared" si="3"/>
        <v>4167059.8100000005</v>
      </c>
      <c r="X27" s="56"/>
      <c r="Y27" s="16">
        <f t="shared" ref="Y27:AI27" si="4">SUM(Y28:Y32)</f>
        <v>1282022.0199999998</v>
      </c>
      <c r="Z27" s="16">
        <f t="shared" si="4"/>
        <v>15365821.68</v>
      </c>
      <c r="AA27" s="16">
        <f t="shared" si="4"/>
        <v>10359480.279999999</v>
      </c>
      <c r="AB27" s="16">
        <f t="shared" si="4"/>
        <v>12062146.43</v>
      </c>
      <c r="AC27" s="16">
        <f t="shared" si="4"/>
        <v>6838390.2000000002</v>
      </c>
      <c r="AD27" s="16">
        <f t="shared" si="4"/>
        <v>7458910.5099999998</v>
      </c>
      <c r="AE27" s="16">
        <f t="shared" si="4"/>
        <v>2221002.41</v>
      </c>
      <c r="AF27" s="16">
        <f t="shared" si="4"/>
        <v>2161239.2999999998</v>
      </c>
      <c r="AG27" s="16">
        <f t="shared" si="4"/>
        <v>3808090.84</v>
      </c>
      <c r="AH27" s="16">
        <f t="shared" si="4"/>
        <v>7710121.25</v>
      </c>
      <c r="AI27" s="16">
        <f t="shared" si="4"/>
        <v>925344.24</v>
      </c>
      <c r="AJ27" s="56"/>
      <c r="AK27" s="16">
        <f t="shared" ref="AK27:AQ27" si="5">SUM(AK28:AK32)</f>
        <v>140266.5</v>
      </c>
      <c r="AL27" s="16">
        <f t="shared" si="5"/>
        <v>1138989.1399999999</v>
      </c>
      <c r="AM27" s="16">
        <f t="shared" si="5"/>
        <v>361013.7</v>
      </c>
      <c r="AN27" s="16">
        <f t="shared" si="5"/>
        <v>4264229.6400000006</v>
      </c>
      <c r="AO27" s="16">
        <f t="shared" si="5"/>
        <v>1993950</v>
      </c>
      <c r="AP27" s="16">
        <f t="shared" si="5"/>
        <v>60550</v>
      </c>
      <c r="AQ27" s="17">
        <f t="shared" si="5"/>
        <v>1128939078.8800001</v>
      </c>
    </row>
    <row r="28" spans="1:43" ht="15" customHeight="1" x14ac:dyDescent="0.25">
      <c r="A28" s="64" t="s">
        <v>58</v>
      </c>
      <c r="B28" s="11" t="s">
        <v>52</v>
      </c>
      <c r="C28" s="18">
        <v>57567147.350000001</v>
      </c>
      <c r="D28" s="18">
        <v>10899722.210000001</v>
      </c>
      <c r="E28" s="37">
        <v>51439056.649999999</v>
      </c>
      <c r="F28" s="18">
        <v>8984696.4100000001</v>
      </c>
      <c r="G28" s="18">
        <v>14653988.51</v>
      </c>
      <c r="H28" s="18">
        <v>6909401.0199999996</v>
      </c>
      <c r="I28" s="18">
        <v>778760.79</v>
      </c>
      <c r="J28" s="18">
        <v>0</v>
      </c>
      <c r="K28" s="18">
        <v>0</v>
      </c>
      <c r="L28" s="18">
        <v>0</v>
      </c>
      <c r="M28" s="48">
        <v>0</v>
      </c>
      <c r="N28" s="18">
        <v>14257768.390000001</v>
      </c>
      <c r="O28" s="18">
        <v>19886677.760000002</v>
      </c>
      <c r="P28" s="18">
        <v>7165111.3799999999</v>
      </c>
      <c r="Q28" s="18">
        <v>3487522.5</v>
      </c>
      <c r="R28" s="18">
        <v>8513813.8100000005</v>
      </c>
      <c r="S28" s="18">
        <v>4980467.25</v>
      </c>
      <c r="T28" s="18">
        <v>4094738.73</v>
      </c>
      <c r="U28" s="18">
        <v>53468791.520000003</v>
      </c>
      <c r="V28" s="18">
        <v>4585610.45</v>
      </c>
      <c r="W28" s="18">
        <v>3353291.87</v>
      </c>
      <c r="X28" s="56"/>
      <c r="Y28" s="18">
        <v>929049.96</v>
      </c>
      <c r="Z28" s="18">
        <v>15365821.68</v>
      </c>
      <c r="AA28" s="18">
        <v>1419097.65</v>
      </c>
      <c r="AB28" s="18">
        <v>877875</v>
      </c>
      <c r="AC28" s="18">
        <v>1729352.6</v>
      </c>
      <c r="AD28" s="18">
        <v>1660231.05</v>
      </c>
      <c r="AE28" s="18">
        <v>194881.25</v>
      </c>
      <c r="AF28" s="18">
        <v>390000</v>
      </c>
      <c r="AG28" s="18">
        <v>1332209.58</v>
      </c>
      <c r="AH28" s="18">
        <v>130031.25</v>
      </c>
      <c r="AI28" s="18">
        <v>113930.85</v>
      </c>
      <c r="AJ28" s="56"/>
      <c r="AK28" s="18">
        <v>93562.5</v>
      </c>
      <c r="AL28" s="18">
        <v>156856.79</v>
      </c>
      <c r="AM28" s="18">
        <v>245275.54</v>
      </c>
      <c r="AN28" s="18">
        <v>2585217.7200000002</v>
      </c>
      <c r="AO28" s="18">
        <v>0</v>
      </c>
      <c r="AP28" s="18">
        <v>0</v>
      </c>
      <c r="AQ28" s="19">
        <f>SUM(C28:AP28)</f>
        <v>302249960.02000004</v>
      </c>
    </row>
    <row r="29" spans="1:43" ht="15" customHeight="1" x14ac:dyDescent="0.25">
      <c r="A29" s="65"/>
      <c r="B29" s="11" t="s">
        <v>53</v>
      </c>
      <c r="C29" s="18">
        <v>86188</v>
      </c>
      <c r="D29" s="18">
        <v>927940</v>
      </c>
      <c r="E29" s="37">
        <v>1990389.43</v>
      </c>
      <c r="F29" s="18">
        <v>561897.5</v>
      </c>
      <c r="G29" s="18">
        <v>6587990.4000000004</v>
      </c>
      <c r="H29" s="18">
        <v>18570251.390000001</v>
      </c>
      <c r="I29" s="18">
        <v>5390668.7400000002</v>
      </c>
      <c r="J29" s="18">
        <v>0</v>
      </c>
      <c r="K29" s="18">
        <v>1275771.94</v>
      </c>
      <c r="L29" s="18">
        <v>1684964</v>
      </c>
      <c r="M29" s="48">
        <v>0</v>
      </c>
      <c r="N29" s="18">
        <v>2978185.13</v>
      </c>
      <c r="O29" s="18">
        <v>1976792.38</v>
      </c>
      <c r="P29" s="18">
        <v>41277409.299999997</v>
      </c>
      <c r="Q29" s="18">
        <v>7072057.2999999998</v>
      </c>
      <c r="R29" s="18">
        <v>6424840.2199999997</v>
      </c>
      <c r="S29" s="18">
        <v>716581.25</v>
      </c>
      <c r="T29" s="18">
        <v>6274130.4199999999</v>
      </c>
      <c r="U29" s="18">
        <v>0</v>
      </c>
      <c r="V29" s="18">
        <v>49562.5</v>
      </c>
      <c r="W29" s="18">
        <v>191888.16</v>
      </c>
      <c r="X29" s="56"/>
      <c r="Y29" s="18">
        <v>0</v>
      </c>
      <c r="Z29" s="18">
        <v>0</v>
      </c>
      <c r="AA29" s="18">
        <v>0</v>
      </c>
      <c r="AB29" s="18">
        <v>5556311.04</v>
      </c>
      <c r="AC29" s="18">
        <v>1040862.97</v>
      </c>
      <c r="AD29" s="18">
        <v>141000</v>
      </c>
      <c r="AE29" s="18">
        <v>1666141.25</v>
      </c>
      <c r="AF29" s="18">
        <v>1234114.3</v>
      </c>
      <c r="AG29" s="18">
        <v>1644631.26</v>
      </c>
      <c r="AH29" s="18">
        <v>0</v>
      </c>
      <c r="AI29" s="18">
        <v>117747.86</v>
      </c>
      <c r="AJ29" s="56"/>
      <c r="AK29" s="18">
        <v>0</v>
      </c>
      <c r="AL29" s="18">
        <v>0</v>
      </c>
      <c r="AM29" s="18">
        <v>0</v>
      </c>
      <c r="AN29" s="18">
        <v>667194.4</v>
      </c>
      <c r="AO29" s="18">
        <v>400000</v>
      </c>
      <c r="AP29" s="18">
        <v>0</v>
      </c>
      <c r="AQ29" s="19">
        <f>SUM(C29:AP29)</f>
        <v>116505511.14000002</v>
      </c>
    </row>
    <row r="30" spans="1:43" ht="15" customHeight="1" x14ac:dyDescent="0.25">
      <c r="A30" s="65"/>
      <c r="B30" s="11" t="s">
        <v>54</v>
      </c>
      <c r="C30" s="18">
        <v>100000</v>
      </c>
      <c r="D30" s="18">
        <v>3994695.94</v>
      </c>
      <c r="E30" s="37">
        <v>8835024.5500000007</v>
      </c>
      <c r="F30" s="18">
        <v>1209930</v>
      </c>
      <c r="G30" s="18">
        <v>16566336.35</v>
      </c>
      <c r="H30" s="18">
        <v>32530984.370000001</v>
      </c>
      <c r="I30" s="18">
        <v>3098027.5</v>
      </c>
      <c r="J30" s="18">
        <v>112375</v>
      </c>
      <c r="K30" s="18">
        <v>1324298.75</v>
      </c>
      <c r="L30" s="18">
        <v>4275559.16</v>
      </c>
      <c r="M30" s="48">
        <v>39815517.659999996</v>
      </c>
      <c r="N30" s="18">
        <v>10164385.380000001</v>
      </c>
      <c r="O30" s="18">
        <v>13190817.07</v>
      </c>
      <c r="P30" s="18">
        <v>12095062.359999999</v>
      </c>
      <c r="Q30" s="18">
        <v>5732003.1699999999</v>
      </c>
      <c r="R30" s="18">
        <v>5769152.4299999997</v>
      </c>
      <c r="S30" s="18">
        <v>4546677.45</v>
      </c>
      <c r="T30" s="18">
        <v>8093188.9199999999</v>
      </c>
      <c r="U30" s="18">
        <v>422802.5</v>
      </c>
      <c r="V30" s="18">
        <v>807300</v>
      </c>
      <c r="W30" s="18">
        <v>138037.5</v>
      </c>
      <c r="X30" s="56"/>
      <c r="Y30" s="18">
        <v>168781.25</v>
      </c>
      <c r="Z30" s="18">
        <v>0</v>
      </c>
      <c r="AA30" s="18">
        <v>5941868.1299999999</v>
      </c>
      <c r="AB30" s="18">
        <v>1646578.43</v>
      </c>
      <c r="AC30" s="18">
        <v>1913674.63</v>
      </c>
      <c r="AD30" s="18">
        <v>678125</v>
      </c>
      <c r="AE30" s="18">
        <v>334979.90999999997</v>
      </c>
      <c r="AF30" s="18">
        <v>502125</v>
      </c>
      <c r="AG30" s="18">
        <v>750750</v>
      </c>
      <c r="AH30" s="18">
        <v>0</v>
      </c>
      <c r="AI30" s="18">
        <v>181501.6</v>
      </c>
      <c r="AJ30" s="56"/>
      <c r="AK30" s="18">
        <v>0</v>
      </c>
      <c r="AL30" s="18">
        <v>905959.35</v>
      </c>
      <c r="AM30" s="18">
        <v>2023.2</v>
      </c>
      <c r="AN30" s="18">
        <v>320002</v>
      </c>
      <c r="AO30" s="18">
        <v>411000</v>
      </c>
      <c r="AP30" s="18">
        <v>0</v>
      </c>
      <c r="AQ30" s="19">
        <f>SUM(C30:AP30)</f>
        <v>186579544.55999991</v>
      </c>
    </row>
    <row r="31" spans="1:43" ht="15" customHeight="1" x14ac:dyDescent="0.25">
      <c r="A31" s="65"/>
      <c r="B31" s="11" t="s">
        <v>55</v>
      </c>
      <c r="C31" s="18">
        <v>92431685.319999993</v>
      </c>
      <c r="D31" s="18">
        <v>13654148.289999999</v>
      </c>
      <c r="E31" s="37">
        <v>37105775.960000001</v>
      </c>
      <c r="F31" s="18">
        <v>16134858.720000001</v>
      </c>
      <c r="G31" s="18">
        <v>35816943.020000003</v>
      </c>
      <c r="H31" s="18">
        <v>38329440.740000002</v>
      </c>
      <c r="I31" s="18">
        <v>4166490.91</v>
      </c>
      <c r="J31" s="18">
        <v>0</v>
      </c>
      <c r="K31" s="18">
        <v>778686.39</v>
      </c>
      <c r="L31" s="18">
        <v>728911.25</v>
      </c>
      <c r="M31" s="48">
        <v>0</v>
      </c>
      <c r="N31" s="18">
        <v>28002881.93</v>
      </c>
      <c r="O31" s="18">
        <v>17686474.329999998</v>
      </c>
      <c r="P31" s="18">
        <v>26266991.539999999</v>
      </c>
      <c r="Q31" s="18">
        <v>5424432.8600000003</v>
      </c>
      <c r="R31" s="18">
        <v>19542308.5</v>
      </c>
      <c r="S31" s="18">
        <v>3664141.25</v>
      </c>
      <c r="T31" s="18">
        <v>15198289.470000001</v>
      </c>
      <c r="U31" s="18">
        <v>51736549.490000002</v>
      </c>
      <c r="V31" s="18">
        <v>1595872.5</v>
      </c>
      <c r="W31" s="18">
        <v>375281.66</v>
      </c>
      <c r="X31" s="56"/>
      <c r="Y31" s="18">
        <v>85650.39</v>
      </c>
      <c r="Z31" s="18">
        <v>0</v>
      </c>
      <c r="AA31" s="18">
        <v>2998514.5</v>
      </c>
      <c r="AB31" s="18">
        <v>3981381.96</v>
      </c>
      <c r="AC31" s="18">
        <v>2154500</v>
      </c>
      <c r="AD31" s="18">
        <v>3349479.21</v>
      </c>
      <c r="AE31" s="18">
        <v>25000</v>
      </c>
      <c r="AF31" s="18">
        <v>0</v>
      </c>
      <c r="AG31" s="18">
        <v>0</v>
      </c>
      <c r="AH31" s="18">
        <v>299150</v>
      </c>
      <c r="AI31" s="18">
        <v>407358.69</v>
      </c>
      <c r="AJ31" s="56"/>
      <c r="AK31" s="18">
        <v>0</v>
      </c>
      <c r="AL31" s="18">
        <v>76173</v>
      </c>
      <c r="AM31" s="18">
        <v>107278.01</v>
      </c>
      <c r="AN31" s="18">
        <v>691815.52</v>
      </c>
      <c r="AO31" s="18">
        <v>102250</v>
      </c>
      <c r="AP31" s="18">
        <v>0</v>
      </c>
      <c r="AQ31" s="19">
        <f>SUM(C31:AP31)</f>
        <v>422918715.41000003</v>
      </c>
    </row>
    <row r="32" spans="1:43" ht="15" customHeight="1" x14ac:dyDescent="0.25">
      <c r="A32" s="66"/>
      <c r="B32" s="11" t="s">
        <v>40</v>
      </c>
      <c r="C32" s="18">
        <v>52187.5</v>
      </c>
      <c r="D32" s="18">
        <v>1338510.3600000001</v>
      </c>
      <c r="E32" s="37">
        <v>1890066.12</v>
      </c>
      <c r="F32" s="18">
        <v>1472795.3</v>
      </c>
      <c r="G32" s="18">
        <v>4412557.25</v>
      </c>
      <c r="H32" s="18">
        <v>5809495.8799999999</v>
      </c>
      <c r="I32" s="18">
        <v>5951159.2699999996</v>
      </c>
      <c r="J32" s="18">
        <v>0</v>
      </c>
      <c r="K32" s="18">
        <v>1670356.84</v>
      </c>
      <c r="L32" s="18">
        <v>696138.75</v>
      </c>
      <c r="M32" s="48">
        <v>0</v>
      </c>
      <c r="N32" s="18">
        <v>10076270.369999999</v>
      </c>
      <c r="O32" s="18">
        <v>7084202.25</v>
      </c>
      <c r="P32" s="18">
        <v>16025371.15</v>
      </c>
      <c r="Q32" s="18">
        <v>4504722.76</v>
      </c>
      <c r="R32" s="18">
        <v>10345049.1</v>
      </c>
      <c r="S32" s="18">
        <v>3414169.03</v>
      </c>
      <c r="T32" s="18">
        <v>10811585.84</v>
      </c>
      <c r="U32" s="18">
        <v>1873339</v>
      </c>
      <c r="V32" s="18">
        <v>2724558.5</v>
      </c>
      <c r="W32" s="18">
        <v>108560.62</v>
      </c>
      <c r="X32" s="56"/>
      <c r="Y32" s="18">
        <v>98540.42</v>
      </c>
      <c r="Z32" s="18">
        <v>0</v>
      </c>
      <c r="AA32" s="18">
        <v>0</v>
      </c>
      <c r="AB32" s="18">
        <v>0</v>
      </c>
      <c r="AC32" s="18">
        <v>0</v>
      </c>
      <c r="AD32" s="18">
        <v>1630075.25</v>
      </c>
      <c r="AE32" s="18">
        <v>0</v>
      </c>
      <c r="AF32" s="18">
        <v>35000</v>
      </c>
      <c r="AG32" s="18">
        <v>80500</v>
      </c>
      <c r="AH32" s="18">
        <v>7280940</v>
      </c>
      <c r="AI32" s="18">
        <v>104805.24</v>
      </c>
      <c r="AJ32" s="56"/>
      <c r="AK32" s="18">
        <v>46704</v>
      </c>
      <c r="AL32" s="18">
        <v>0</v>
      </c>
      <c r="AM32" s="18">
        <v>6436.95</v>
      </c>
      <c r="AN32" s="18">
        <v>0</v>
      </c>
      <c r="AO32" s="18">
        <v>1080700</v>
      </c>
      <c r="AP32" s="18">
        <v>60550</v>
      </c>
      <c r="AQ32" s="19">
        <f>SUM(C32:AP32)</f>
        <v>100685347.75</v>
      </c>
    </row>
    <row r="33" spans="1:43" ht="15" customHeight="1" x14ac:dyDescent="0.25">
      <c r="A33" s="60"/>
      <c r="B33" s="61"/>
      <c r="C33" s="3"/>
      <c r="D33" s="3"/>
      <c r="E33" s="31"/>
      <c r="F33" s="3"/>
      <c r="G33" s="3"/>
      <c r="H33" s="3"/>
      <c r="I33" s="3"/>
      <c r="J33" s="3"/>
      <c r="K33" s="3"/>
      <c r="L33" s="3"/>
      <c r="M33" s="42"/>
      <c r="N33" s="3"/>
      <c r="O33" s="3"/>
      <c r="P33" s="3"/>
      <c r="Q33" s="3"/>
      <c r="R33" s="3"/>
      <c r="S33" s="3"/>
      <c r="T33" s="3"/>
      <c r="U33" s="3"/>
      <c r="V33" s="3"/>
      <c r="W33" s="3"/>
      <c r="X33" s="56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56"/>
      <c r="AK33" s="3"/>
      <c r="AL33" s="3"/>
      <c r="AM33" s="3"/>
      <c r="AN33" s="3"/>
      <c r="AO33" s="3"/>
      <c r="AP33" s="3"/>
      <c r="AQ33" s="10"/>
    </row>
    <row r="34" spans="1:43" ht="15" customHeight="1" x14ac:dyDescent="0.25">
      <c r="A34" s="62" t="s">
        <v>59</v>
      </c>
      <c r="B34" s="20" t="s">
        <v>41</v>
      </c>
      <c r="C34" s="21">
        <f t="shared" ref="C34:W34" si="6">IF(C7=0,"",C13/C7)</f>
        <v>0.14537470058172694</v>
      </c>
      <c r="D34" s="21">
        <f t="shared" si="6"/>
        <v>8.9586731919521476E-2</v>
      </c>
      <c r="E34" s="38">
        <f t="shared" si="6"/>
        <v>0.1460048276288915</v>
      </c>
      <c r="F34" s="21">
        <f t="shared" si="6"/>
        <v>0.36430834213305174</v>
      </c>
      <c r="G34" s="21">
        <f t="shared" si="6"/>
        <v>0.17238516878804649</v>
      </c>
      <c r="H34" s="21">
        <f t="shared" si="6"/>
        <v>0.1330524448386739</v>
      </c>
      <c r="I34" s="21">
        <f t="shared" si="6"/>
        <v>0.19204927211646136</v>
      </c>
      <c r="J34" s="21">
        <f t="shared" si="6"/>
        <v>0.15463917525773196</v>
      </c>
      <c r="K34" s="21">
        <f t="shared" si="6"/>
        <v>0.55095541401273884</v>
      </c>
      <c r="L34" s="21">
        <f t="shared" si="6"/>
        <v>5.1923872569300783E-2</v>
      </c>
      <c r="M34" s="49">
        <f t="shared" si="6"/>
        <v>6.3595018114944557E-2</v>
      </c>
      <c r="N34" s="21">
        <f t="shared" si="6"/>
        <v>0.11921434671221179</v>
      </c>
      <c r="O34" s="21">
        <f t="shared" si="6"/>
        <v>0.22680937818552496</v>
      </c>
      <c r="P34" s="21">
        <f t="shared" si="6"/>
        <v>0.16252390057361377</v>
      </c>
      <c r="Q34" s="21">
        <f t="shared" si="6"/>
        <v>0.26197516262566528</v>
      </c>
      <c r="R34" s="21">
        <f t="shared" si="6"/>
        <v>0.25065274151436029</v>
      </c>
      <c r="S34" s="21">
        <f t="shared" si="6"/>
        <v>9.3670239918325682E-2</v>
      </c>
      <c r="T34" s="21">
        <f t="shared" si="6"/>
        <v>0.11259259259259259</v>
      </c>
      <c r="U34" s="21">
        <f t="shared" si="6"/>
        <v>0.14152013613159387</v>
      </c>
      <c r="V34" s="21">
        <f t="shared" si="6"/>
        <v>0.13636363636363635</v>
      </c>
      <c r="W34" s="21">
        <f t="shared" si="6"/>
        <v>0.76219825372367744</v>
      </c>
      <c r="X34" s="56"/>
      <c r="Y34" s="21">
        <f t="shared" ref="Y34:AI34" si="7">IF(Y7=0,"",Y13/Y7)</f>
        <v>0.34169278996865204</v>
      </c>
      <c r="Z34" s="21">
        <f t="shared" si="7"/>
        <v>1</v>
      </c>
      <c r="AA34" s="21">
        <f t="shared" si="7"/>
        <v>0.17163120567375886</v>
      </c>
      <c r="AB34" s="21">
        <f t="shared" si="7"/>
        <v>0.2780772686433064</v>
      </c>
      <c r="AC34" s="21">
        <f t="shared" si="7"/>
        <v>0.33905579399141633</v>
      </c>
      <c r="AD34" s="21">
        <f t="shared" si="7"/>
        <v>0.31927710843373491</v>
      </c>
      <c r="AE34" s="21">
        <f t="shared" si="7"/>
        <v>0.28888888888888886</v>
      </c>
      <c r="AF34" s="21">
        <f t="shared" si="7"/>
        <v>0.2982062780269058</v>
      </c>
      <c r="AG34" s="21">
        <f t="shared" si="7"/>
        <v>0.39442231075697209</v>
      </c>
      <c r="AH34" s="21">
        <f t="shared" si="7"/>
        <v>0.61111111111111116</v>
      </c>
      <c r="AI34" s="21" t="str">
        <f t="shared" si="7"/>
        <v/>
      </c>
      <c r="AJ34" s="56"/>
      <c r="AK34" s="21">
        <f t="shared" ref="AK34:AQ34" si="8">IF(AK7=0,"",AK13/AK7)</f>
        <v>0.54</v>
      </c>
      <c r="AL34" s="21">
        <f t="shared" si="8"/>
        <v>0.35390676296782664</v>
      </c>
      <c r="AM34" s="21" t="str">
        <f t="shared" si="8"/>
        <v/>
      </c>
      <c r="AN34" s="21">
        <f t="shared" si="8"/>
        <v>0.17277992277992277</v>
      </c>
      <c r="AO34" s="21">
        <f t="shared" si="8"/>
        <v>0.24444444444444444</v>
      </c>
      <c r="AP34" s="21">
        <f t="shared" si="8"/>
        <v>0</v>
      </c>
      <c r="AQ34" s="22">
        <f t="shared" si="8"/>
        <v>0.12804456832171124</v>
      </c>
    </row>
    <row r="35" spans="1:43" ht="15" customHeight="1" x14ac:dyDescent="0.25">
      <c r="A35" s="63"/>
      <c r="B35" s="23" t="s">
        <v>60</v>
      </c>
      <c r="C35" s="24">
        <f t="shared" ref="C35:W35" si="9">IF(C9=0,"",(C15/C9))</f>
        <v>0.10227272727272728</v>
      </c>
      <c r="D35" s="24">
        <f t="shared" si="9"/>
        <v>6.8459657701711488E-2</v>
      </c>
      <c r="E35" s="39">
        <f t="shared" si="9"/>
        <v>9.9220220489378869E-2</v>
      </c>
      <c r="F35" s="24">
        <f t="shared" si="9"/>
        <v>0.51476793248945152</v>
      </c>
      <c r="G35" s="24">
        <f t="shared" si="9"/>
        <v>0.18614130434782608</v>
      </c>
      <c r="H35" s="24">
        <f t="shared" si="9"/>
        <v>0.11957868649318464</v>
      </c>
      <c r="I35" s="24">
        <f t="shared" si="9"/>
        <v>0.18823529411764706</v>
      </c>
      <c r="J35" s="24">
        <f t="shared" si="9"/>
        <v>6.6666666666666666E-2</v>
      </c>
      <c r="K35" s="24">
        <f t="shared" si="9"/>
        <v>0.30476190476190479</v>
      </c>
      <c r="L35" s="24">
        <f t="shared" si="9"/>
        <v>4.6753246753246755E-2</v>
      </c>
      <c r="M35" s="50">
        <f t="shared" si="9"/>
        <v>7.3689956331877735E-2</v>
      </c>
      <c r="N35" s="24">
        <f t="shared" si="9"/>
        <v>0.12268041237113401</v>
      </c>
      <c r="O35" s="24">
        <f t="shared" si="9"/>
        <v>0.26611570247933886</v>
      </c>
      <c r="P35" s="24">
        <f t="shared" si="9"/>
        <v>0.18426294820717132</v>
      </c>
      <c r="Q35" s="24">
        <f t="shared" si="9"/>
        <v>0.23741007194244604</v>
      </c>
      <c r="R35" s="24">
        <f t="shared" si="9"/>
        <v>0.30399999999999999</v>
      </c>
      <c r="S35" s="24">
        <f t="shared" si="9"/>
        <v>9.311224489795919E-2</v>
      </c>
      <c r="T35" s="24">
        <f t="shared" si="9"/>
        <v>0.14092140921409213</v>
      </c>
      <c r="U35" s="24">
        <f t="shared" si="9"/>
        <v>0.20404721753794267</v>
      </c>
      <c r="V35" s="24">
        <f t="shared" si="9"/>
        <v>0.11904761904761904</v>
      </c>
      <c r="W35" s="24">
        <f t="shared" si="9"/>
        <v>0.16666666666666666</v>
      </c>
      <c r="X35" s="56"/>
      <c r="Y35" s="24">
        <f t="shared" ref="Y35:AI35" si="10">IF(Y9=0,"",(Y15/Y9))</f>
        <v>0.45833333333333331</v>
      </c>
      <c r="Z35" s="24">
        <f t="shared" si="10"/>
        <v>1</v>
      </c>
      <c r="AA35" s="24">
        <f t="shared" si="10"/>
        <v>0.16176470588235295</v>
      </c>
      <c r="AB35" s="24">
        <f t="shared" si="10"/>
        <v>0.24242424242424243</v>
      </c>
      <c r="AC35" s="24">
        <f t="shared" si="10"/>
        <v>0.33333333333333331</v>
      </c>
      <c r="AD35" s="24">
        <f t="shared" si="10"/>
        <v>0.42857142857142855</v>
      </c>
      <c r="AE35" s="24">
        <f t="shared" si="10"/>
        <v>0.2608695652173913</v>
      </c>
      <c r="AF35" s="24">
        <f t="shared" si="10"/>
        <v>0.5714285714285714</v>
      </c>
      <c r="AG35" s="24">
        <f t="shared" si="10"/>
        <v>0.54545454545454541</v>
      </c>
      <c r="AH35" s="24">
        <f t="shared" si="10"/>
        <v>0.45454545454545453</v>
      </c>
      <c r="AI35" s="24">
        <f t="shared" si="10"/>
        <v>1</v>
      </c>
      <c r="AJ35" s="56"/>
      <c r="AK35" s="24" t="str">
        <f t="shared" ref="AK35:AQ35" si="11">IF(AK9=0,"",(AK15/AK9))</f>
        <v/>
      </c>
      <c r="AL35" s="24">
        <f t="shared" si="11"/>
        <v>0.18032786885245902</v>
      </c>
      <c r="AM35" s="24" t="str">
        <f t="shared" si="11"/>
        <v/>
      </c>
      <c r="AN35" s="24">
        <f t="shared" si="11"/>
        <v>0.20161290322580644</v>
      </c>
      <c r="AO35" s="24">
        <f t="shared" si="11"/>
        <v>0.3125</v>
      </c>
      <c r="AP35" s="24">
        <f t="shared" si="11"/>
        <v>1</v>
      </c>
      <c r="AQ35" s="25">
        <f t="shared" si="11"/>
        <v>0.14002795899347623</v>
      </c>
    </row>
    <row r="36" spans="1:43" ht="15" customHeight="1" x14ac:dyDescent="0.25">
      <c r="A36" s="62" t="s">
        <v>61</v>
      </c>
      <c r="B36" s="20" t="s">
        <v>62</v>
      </c>
      <c r="C36" s="21">
        <f t="shared" ref="C36:W36" si="12">IF(C8=0,"",C14/C8)</f>
        <v>0.14551993503229049</v>
      </c>
      <c r="D36" s="21">
        <f t="shared" si="12"/>
        <v>0.11238810145468109</v>
      </c>
      <c r="E36" s="38">
        <f t="shared" si="12"/>
        <v>0.13799677287839723</v>
      </c>
      <c r="F36" s="21">
        <f t="shared" si="12"/>
        <v>0.46890111722527933</v>
      </c>
      <c r="G36" s="21">
        <f t="shared" si="12"/>
        <v>0.20204596784907666</v>
      </c>
      <c r="H36" s="21">
        <f t="shared" si="12"/>
        <v>0.15287810525785911</v>
      </c>
      <c r="I36" s="21">
        <f t="shared" si="12"/>
        <v>0.21181752585584862</v>
      </c>
      <c r="J36" s="21">
        <f t="shared" si="12"/>
        <v>0.11070780399274047</v>
      </c>
      <c r="K36" s="21">
        <f t="shared" si="12"/>
        <v>0.57649717514124299</v>
      </c>
      <c r="L36" s="21">
        <f t="shared" si="12"/>
        <v>4.4403174067195676E-2</v>
      </c>
      <c r="M36" s="49">
        <f t="shared" si="12"/>
        <v>5.7026066350710898E-2</v>
      </c>
      <c r="N36" s="21">
        <f t="shared" si="12"/>
        <v>0.1404672819489482</v>
      </c>
      <c r="O36" s="21">
        <f t="shared" si="12"/>
        <v>0.26494573364514001</v>
      </c>
      <c r="P36" s="21">
        <f t="shared" si="12"/>
        <v>0.18222129972073364</v>
      </c>
      <c r="Q36" s="21">
        <f t="shared" si="12"/>
        <v>0.31120491174213355</v>
      </c>
      <c r="R36" s="21">
        <f t="shared" si="12"/>
        <v>0.26799925100646005</v>
      </c>
      <c r="S36" s="21">
        <f t="shared" si="12"/>
        <v>9.8985262808637703E-2</v>
      </c>
      <c r="T36" s="21">
        <f t="shared" si="12"/>
        <v>0.13544121874101753</v>
      </c>
      <c r="U36" s="21">
        <f t="shared" si="12"/>
        <v>0.14415055951169889</v>
      </c>
      <c r="V36" s="21">
        <f t="shared" si="12"/>
        <v>0.13423685059696677</v>
      </c>
      <c r="W36" s="21">
        <f t="shared" si="12"/>
        <v>0.99897277863379563</v>
      </c>
      <c r="X36" s="56"/>
      <c r="Y36" s="21">
        <f t="shared" ref="Y36:AI36" si="13">IF(Y8=0,"",Y14/Y8)</f>
        <v>0.43331716779825413</v>
      </c>
      <c r="Z36" s="21">
        <f t="shared" si="13"/>
        <v>1</v>
      </c>
      <c r="AA36" s="21">
        <f t="shared" si="13"/>
        <v>0.17983978638184245</v>
      </c>
      <c r="AB36" s="21">
        <f t="shared" si="13"/>
        <v>0.32758059264083361</v>
      </c>
      <c r="AC36" s="21">
        <f t="shared" si="13"/>
        <v>0.38459246014006854</v>
      </c>
      <c r="AD36" s="21">
        <f t="shared" si="13"/>
        <v>0.33155347905890203</v>
      </c>
      <c r="AE36" s="21">
        <f t="shared" si="13"/>
        <v>0.34572142410993129</v>
      </c>
      <c r="AF36" s="21">
        <f t="shared" si="13"/>
        <v>0.49520344029110158</v>
      </c>
      <c r="AG36" s="21">
        <f t="shared" si="13"/>
        <v>0.52748885586924221</v>
      </c>
      <c r="AH36" s="21">
        <f t="shared" si="13"/>
        <v>0.68689320388349517</v>
      </c>
      <c r="AI36" s="21" t="str">
        <f t="shared" si="13"/>
        <v/>
      </c>
      <c r="AJ36" s="56"/>
      <c r="AK36" s="21" t="str">
        <f t="shared" ref="AK36:AQ36" si="14">IF(AK8=0,"",AK14/AK8)</f>
        <v/>
      </c>
      <c r="AL36" s="21">
        <f t="shared" si="14"/>
        <v>0.55828740991945736</v>
      </c>
      <c r="AM36" s="21" t="str">
        <f t="shared" si="14"/>
        <v/>
      </c>
      <c r="AN36" s="21">
        <f t="shared" si="14"/>
        <v>0.12742480868481937</v>
      </c>
      <c r="AO36" s="21">
        <f t="shared" si="14"/>
        <v>0.31887755102040816</v>
      </c>
      <c r="AP36" s="21">
        <f t="shared" si="14"/>
        <v>0</v>
      </c>
      <c r="AQ36" s="22">
        <f t="shared" si="14"/>
        <v>0.16600549282880683</v>
      </c>
    </row>
    <row r="37" spans="1:43" ht="15" customHeight="1" x14ac:dyDescent="0.25">
      <c r="A37" s="63"/>
      <c r="B37" s="23" t="s">
        <v>60</v>
      </c>
      <c r="C37" s="24">
        <f t="shared" ref="C37:W37" si="15">IF(C10=0,"",C16/C10)</f>
        <v>0.11318795430944964</v>
      </c>
      <c r="D37" s="24">
        <f t="shared" si="15"/>
        <v>6.8965517241379309E-2</v>
      </c>
      <c r="E37" s="39">
        <f t="shared" si="15"/>
        <v>0.11874244256348247</v>
      </c>
      <c r="F37" s="24">
        <f t="shared" si="15"/>
        <v>0.53035143769968052</v>
      </c>
      <c r="G37" s="24">
        <f t="shared" si="15"/>
        <v>0.18198198198198198</v>
      </c>
      <c r="H37" s="24">
        <f t="shared" si="15"/>
        <v>0.11750972762645914</v>
      </c>
      <c r="I37" s="24">
        <f t="shared" si="15"/>
        <v>0.16486486486486487</v>
      </c>
      <c r="J37" s="24">
        <f t="shared" si="15"/>
        <v>7.1428571428571425E-2</v>
      </c>
      <c r="K37" s="24">
        <f t="shared" si="15"/>
        <v>0.38518518518518519</v>
      </c>
      <c r="L37" s="24">
        <f t="shared" si="15"/>
        <v>4.8426150121065374E-2</v>
      </c>
      <c r="M37" s="50">
        <f t="shared" si="15"/>
        <v>7.7720207253886009E-2</v>
      </c>
      <c r="N37" s="24">
        <f t="shared" si="15"/>
        <v>0.11932203389830509</v>
      </c>
      <c r="O37" s="24">
        <f t="shared" si="15"/>
        <v>0.25614754098360654</v>
      </c>
      <c r="P37" s="24">
        <f t="shared" si="15"/>
        <v>0.18477629285299244</v>
      </c>
      <c r="Q37" s="24">
        <f t="shared" si="15"/>
        <v>0.21212121212121213</v>
      </c>
      <c r="R37" s="24">
        <f t="shared" si="15"/>
        <v>0.27647058823529413</v>
      </c>
      <c r="S37" s="24">
        <f t="shared" si="15"/>
        <v>8.4229390681003588E-2</v>
      </c>
      <c r="T37" s="24">
        <f t="shared" si="15"/>
        <v>0.13482280431432975</v>
      </c>
      <c r="U37" s="24">
        <f t="shared" si="15"/>
        <v>0.21468926553672316</v>
      </c>
      <c r="V37" s="24">
        <f t="shared" si="15"/>
        <v>0.11423841059602649</v>
      </c>
      <c r="W37" s="24">
        <f t="shared" si="15"/>
        <v>0.93333333333333335</v>
      </c>
      <c r="X37" s="56"/>
      <c r="Y37" s="24">
        <f t="shared" ref="Y37:AI37" si="16">IF(Y10=0,"",Y16/Y10)</f>
        <v>0.41935483870967744</v>
      </c>
      <c r="Z37" s="24">
        <f t="shared" si="16"/>
        <v>1</v>
      </c>
      <c r="AA37" s="24">
        <f t="shared" si="16"/>
        <v>0.14864864864864866</v>
      </c>
      <c r="AB37" s="24">
        <f t="shared" si="16"/>
        <v>0.22330097087378642</v>
      </c>
      <c r="AC37" s="24">
        <f t="shared" si="16"/>
        <v>0.36410256410256409</v>
      </c>
      <c r="AD37" s="24">
        <f t="shared" si="16"/>
        <v>0.42553191489361702</v>
      </c>
      <c r="AE37" s="24">
        <f t="shared" si="16"/>
        <v>0.2</v>
      </c>
      <c r="AF37" s="24">
        <f t="shared" si="16"/>
        <v>0.17142857142857143</v>
      </c>
      <c r="AG37" s="24">
        <f t="shared" si="16"/>
        <v>0.57999999999999996</v>
      </c>
      <c r="AH37" s="24">
        <f t="shared" si="16"/>
        <v>0.45454545454545453</v>
      </c>
      <c r="AI37" s="24" t="str">
        <f t="shared" si="16"/>
        <v/>
      </c>
      <c r="AJ37" s="56"/>
      <c r="AK37" s="24">
        <f t="shared" ref="AK37:AQ37" si="17">IF(AK10=0,"",AK16/AK10)</f>
        <v>1</v>
      </c>
      <c r="AL37" s="24">
        <f t="shared" si="17"/>
        <v>0.61904761904761907</v>
      </c>
      <c r="AM37" s="24" t="str">
        <f t="shared" si="17"/>
        <v/>
      </c>
      <c r="AN37" s="24">
        <f t="shared" si="17"/>
        <v>0.19101123595505617</v>
      </c>
      <c r="AO37" s="24">
        <f t="shared" si="17"/>
        <v>0.5714285714285714</v>
      </c>
      <c r="AP37" s="24">
        <f t="shared" si="17"/>
        <v>2</v>
      </c>
      <c r="AQ37" s="25">
        <f t="shared" si="17"/>
        <v>0.15115973741794311</v>
      </c>
    </row>
    <row r="38" spans="1:43" ht="15" customHeight="1" x14ac:dyDescent="0.25">
      <c r="A38" s="60"/>
      <c r="B38" s="61"/>
      <c r="C38" s="3"/>
      <c r="D38" s="3"/>
      <c r="E38" s="31"/>
      <c r="F38" s="3"/>
      <c r="G38" s="3"/>
      <c r="H38" s="3"/>
      <c r="I38" s="3"/>
      <c r="J38" s="3"/>
      <c r="K38" s="3"/>
      <c r="L38" s="3"/>
      <c r="M38" s="42"/>
      <c r="N38" s="3"/>
      <c r="O38" s="3"/>
      <c r="P38" s="3"/>
      <c r="Q38" s="3"/>
      <c r="R38" s="3"/>
      <c r="S38" s="3"/>
      <c r="T38" s="3"/>
      <c r="U38" s="3"/>
      <c r="V38" s="3"/>
      <c r="W38" s="3"/>
      <c r="X38" s="56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56"/>
      <c r="AK38" s="3"/>
      <c r="AL38" s="3"/>
      <c r="AM38" s="3"/>
      <c r="AN38" s="3"/>
      <c r="AO38" s="3"/>
      <c r="AP38" s="3"/>
      <c r="AQ38" s="10"/>
    </row>
    <row r="39" spans="1:43" ht="15" customHeight="1" x14ac:dyDescent="0.25">
      <c r="A39" s="58" t="s">
        <v>63</v>
      </c>
      <c r="B39" s="59"/>
      <c r="C39" s="24">
        <f t="shared" ref="C39:W39" si="18">IF(OR(COUNTBLANK(C26:C27)&gt;0,C27=0),"",C27/C26)</f>
        <v>1.1634472707427413E-2</v>
      </c>
      <c r="D39" s="24">
        <f t="shared" si="18"/>
        <v>1.1851532466951323E-2</v>
      </c>
      <c r="E39" s="39">
        <f t="shared" si="18"/>
        <v>1.6043044700524468E-2</v>
      </c>
      <c r="F39" s="24">
        <f t="shared" si="18"/>
        <v>1.1987843883857006E-2</v>
      </c>
      <c r="G39" s="24">
        <f t="shared" si="18"/>
        <v>1.9945324436872428E-2</v>
      </c>
      <c r="H39" s="24">
        <f t="shared" si="18"/>
        <v>1.8557763991084074E-2</v>
      </c>
      <c r="I39" s="24">
        <f t="shared" si="18"/>
        <v>1.9609479778484928E-2</v>
      </c>
      <c r="J39" s="24">
        <f t="shared" si="18"/>
        <v>8.1347303731184994E-3</v>
      </c>
      <c r="K39" s="24">
        <f t="shared" si="18"/>
        <v>2.0265166111839553E-2</v>
      </c>
      <c r="L39" s="24">
        <f t="shared" si="18"/>
        <v>1.4544180688461729E-2</v>
      </c>
      <c r="M39" s="50">
        <f t="shared" si="18"/>
        <v>1.269487009790685E-2</v>
      </c>
      <c r="N39" s="24">
        <f t="shared" si="18"/>
        <v>1.5775936060336743E-2</v>
      </c>
      <c r="O39" s="24">
        <f t="shared" si="18"/>
        <v>2.3025646962670576E-2</v>
      </c>
      <c r="P39" s="24">
        <f t="shared" si="18"/>
        <v>2.5607992230117685E-2</v>
      </c>
      <c r="Q39" s="24">
        <f t="shared" si="18"/>
        <v>1.0212855794436934E-2</v>
      </c>
      <c r="R39" s="24">
        <f t="shared" si="18"/>
        <v>2.136183045380656E-2</v>
      </c>
      <c r="S39" s="24">
        <f t="shared" si="18"/>
        <v>1.6922101182377382E-2</v>
      </c>
      <c r="T39" s="24">
        <f t="shared" si="18"/>
        <v>2.8504484621914513E-2</v>
      </c>
      <c r="U39" s="24">
        <f t="shared" si="18"/>
        <v>0.11685294192170682</v>
      </c>
      <c r="V39" s="24">
        <f t="shared" si="18"/>
        <v>2.0608893774387065E-2</v>
      </c>
      <c r="W39" s="24">
        <f t="shared" si="18"/>
        <v>3.2686132618651859E-3</v>
      </c>
      <c r="X39" s="56"/>
      <c r="Y39" s="24">
        <f t="shared" ref="Y39:AI39" si="19">IF(OR(COUNTBLANK(Y26:Y27)&gt;0,Y27=0),"",Y27/Y26)</f>
        <v>2.6822336027958562E-3</v>
      </c>
      <c r="Z39" s="24">
        <f t="shared" si="19"/>
        <v>1.6457267672007541E-2</v>
      </c>
      <c r="AA39" s="24">
        <f t="shared" si="19"/>
        <v>1.4590477666239022E-2</v>
      </c>
      <c r="AB39" s="24">
        <f t="shared" si="19"/>
        <v>7.902059559163805E-3</v>
      </c>
      <c r="AC39" s="24">
        <f t="shared" si="19"/>
        <v>6.9361994789191054E-3</v>
      </c>
      <c r="AD39" s="24">
        <f t="shared" si="19"/>
        <v>6.1326083130661705E-3</v>
      </c>
      <c r="AE39" s="24">
        <f t="shared" si="19"/>
        <v>3.5357992247831461E-3</v>
      </c>
      <c r="AF39" s="24">
        <f t="shared" si="19"/>
        <v>4.923476380101913E-3</v>
      </c>
      <c r="AG39" s="24">
        <f t="shared" si="19"/>
        <v>1.0141185058624269E-2</v>
      </c>
      <c r="AH39" s="24">
        <f t="shared" si="19"/>
        <v>1.6655232229204613E-2</v>
      </c>
      <c r="AI39" s="24">
        <f t="shared" si="19"/>
        <v>2.6881375052115943E-2</v>
      </c>
      <c r="AJ39" s="56"/>
      <c r="AK39" s="24">
        <f t="shared" ref="AK39:AQ39" si="20">IF(OR(COUNTBLANK(AK26:AK27)&gt;0,AK27=0),"",AK27/AK26)</f>
        <v>5.6742111650485436E-3</v>
      </c>
      <c r="AL39" s="24">
        <f t="shared" si="20"/>
        <v>2.5227327107646591E-3</v>
      </c>
      <c r="AM39" s="24" t="e">
        <f t="shared" si="20"/>
        <v>#DIV/0!</v>
      </c>
      <c r="AN39" s="24">
        <f t="shared" si="20"/>
        <v>1.7894941759075914E-2</v>
      </c>
      <c r="AO39" s="24">
        <f t="shared" si="20"/>
        <v>3.125707108052659E-2</v>
      </c>
      <c r="AP39" s="24">
        <f t="shared" si="20"/>
        <v>3.0275E-2</v>
      </c>
      <c r="AQ39" s="25">
        <f t="shared" si="20"/>
        <v>1.6595481778412118E-2</v>
      </c>
    </row>
    <row r="40" spans="1:43" ht="15" customHeight="1" x14ac:dyDescent="0.25">
      <c r="A40" s="60"/>
      <c r="B40" s="61"/>
      <c r="C40" s="3"/>
      <c r="D40" s="3"/>
      <c r="E40" s="31"/>
      <c r="F40" s="3"/>
      <c r="G40" s="3"/>
      <c r="H40" s="3"/>
      <c r="I40" s="3"/>
      <c r="J40" s="3"/>
      <c r="K40" s="3"/>
      <c r="L40" s="3"/>
      <c r="M40" s="42"/>
      <c r="N40" s="3"/>
      <c r="O40" s="3"/>
      <c r="P40" s="3"/>
      <c r="Q40" s="3"/>
      <c r="R40" s="3"/>
      <c r="S40" s="3"/>
      <c r="T40" s="3"/>
      <c r="U40" s="3"/>
      <c r="V40" s="3"/>
      <c r="W40" s="3"/>
      <c r="X40" s="56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56"/>
      <c r="AK40" s="3"/>
      <c r="AL40" s="3"/>
      <c r="AM40" s="3"/>
      <c r="AN40" s="3"/>
      <c r="AO40" s="3"/>
      <c r="AP40" s="3"/>
      <c r="AQ40" s="10"/>
    </row>
    <row r="41" spans="1:43" ht="15" customHeight="1" x14ac:dyDescent="0.25">
      <c r="A41" s="53" t="s">
        <v>64</v>
      </c>
      <c r="B41" s="54"/>
      <c r="C41" s="5">
        <v>1406</v>
      </c>
      <c r="D41" s="5">
        <v>79</v>
      </c>
      <c r="E41" s="32">
        <v>3505</v>
      </c>
      <c r="F41" s="5">
        <v>78</v>
      </c>
      <c r="G41" s="5">
        <v>131</v>
      </c>
      <c r="H41" s="5">
        <v>409</v>
      </c>
      <c r="I41" s="5">
        <v>173</v>
      </c>
      <c r="J41" s="5">
        <v>6</v>
      </c>
      <c r="K41" s="5">
        <v>120</v>
      </c>
      <c r="L41" s="5">
        <v>0</v>
      </c>
      <c r="M41" s="43">
        <v>0</v>
      </c>
      <c r="N41" s="5">
        <v>281</v>
      </c>
      <c r="O41" s="5">
        <v>410</v>
      </c>
      <c r="P41" s="5">
        <v>599</v>
      </c>
      <c r="Q41" s="5">
        <v>183</v>
      </c>
      <c r="R41" s="5">
        <v>178</v>
      </c>
      <c r="S41" s="5">
        <v>236</v>
      </c>
      <c r="T41" s="5">
        <v>158</v>
      </c>
      <c r="U41" s="5">
        <v>126</v>
      </c>
      <c r="V41" s="5">
        <v>95</v>
      </c>
      <c r="W41" s="5">
        <v>0</v>
      </c>
      <c r="X41" s="56"/>
      <c r="Y41" s="5">
        <v>30</v>
      </c>
      <c r="Z41" s="5">
        <v>0</v>
      </c>
      <c r="AA41" s="5">
        <v>203</v>
      </c>
      <c r="AB41" s="5">
        <v>921</v>
      </c>
      <c r="AC41" s="5">
        <v>11</v>
      </c>
      <c r="AD41" s="5">
        <v>4</v>
      </c>
      <c r="AE41" s="5">
        <v>97</v>
      </c>
      <c r="AF41" s="5">
        <v>27</v>
      </c>
      <c r="AG41" s="5">
        <v>83</v>
      </c>
      <c r="AH41" s="5">
        <v>0</v>
      </c>
      <c r="AI41" s="5">
        <v>0</v>
      </c>
      <c r="AJ41" s="56"/>
      <c r="AK41" s="5">
        <v>0</v>
      </c>
      <c r="AL41" s="5">
        <v>0</v>
      </c>
      <c r="AM41" s="5">
        <v>0</v>
      </c>
      <c r="AN41" s="5">
        <v>439</v>
      </c>
      <c r="AO41" s="5">
        <v>10</v>
      </c>
      <c r="AP41" s="5">
        <v>0</v>
      </c>
      <c r="AQ41" s="6">
        <f>SUM(C41:AP41)</f>
        <v>9998</v>
      </c>
    </row>
    <row r="42" spans="1:43" ht="15" customHeight="1" x14ac:dyDescent="0.25">
      <c r="A42" s="58" t="s">
        <v>65</v>
      </c>
      <c r="B42" s="59"/>
      <c r="C42" s="8">
        <v>15</v>
      </c>
      <c r="D42" s="8">
        <v>7</v>
      </c>
      <c r="E42" s="34">
        <v>130</v>
      </c>
      <c r="F42" s="8">
        <v>22</v>
      </c>
      <c r="G42" s="8">
        <v>29</v>
      </c>
      <c r="H42" s="8">
        <v>79</v>
      </c>
      <c r="I42" s="8">
        <v>29</v>
      </c>
      <c r="J42" s="8">
        <v>4</v>
      </c>
      <c r="K42" s="8">
        <v>14</v>
      </c>
      <c r="L42" s="8">
        <v>0</v>
      </c>
      <c r="M42" s="45">
        <v>0</v>
      </c>
      <c r="N42" s="8">
        <v>43</v>
      </c>
      <c r="O42" s="8">
        <v>133</v>
      </c>
      <c r="P42" s="8">
        <v>105</v>
      </c>
      <c r="Q42" s="8">
        <v>32</v>
      </c>
      <c r="R42" s="8">
        <v>49</v>
      </c>
      <c r="S42" s="8">
        <v>54</v>
      </c>
      <c r="T42" s="8">
        <v>55</v>
      </c>
      <c r="U42" s="8">
        <v>31</v>
      </c>
      <c r="V42" s="8">
        <v>28</v>
      </c>
      <c r="W42" s="8">
        <v>0</v>
      </c>
      <c r="X42" s="56"/>
      <c r="Y42" s="8">
        <v>3</v>
      </c>
      <c r="Z42" s="8">
        <v>0</v>
      </c>
      <c r="AA42" s="8">
        <v>36</v>
      </c>
      <c r="AB42" s="8">
        <v>27</v>
      </c>
      <c r="AC42" s="8">
        <v>2</v>
      </c>
      <c r="AD42" s="8">
        <v>1</v>
      </c>
      <c r="AE42" s="8">
        <v>3</v>
      </c>
      <c r="AF42" s="8">
        <v>0</v>
      </c>
      <c r="AG42" s="8">
        <v>9</v>
      </c>
      <c r="AH42" s="8">
        <v>0</v>
      </c>
      <c r="AI42" s="8">
        <v>0</v>
      </c>
      <c r="AJ42" s="56"/>
      <c r="AK42" s="8">
        <v>0</v>
      </c>
      <c r="AL42" s="8">
        <v>0</v>
      </c>
      <c r="AM42" s="8">
        <v>0</v>
      </c>
      <c r="AN42" s="8">
        <v>46</v>
      </c>
      <c r="AO42" s="8">
        <v>3</v>
      </c>
      <c r="AP42" s="8">
        <v>0</v>
      </c>
      <c r="AQ42" s="9">
        <f>SUM(C42:AP42)</f>
        <v>989</v>
      </c>
    </row>
    <row r="43" spans="1:43" ht="15" customHeight="1" x14ac:dyDescent="0.25">
      <c r="A43" s="60"/>
      <c r="B43" s="61"/>
      <c r="C43" s="3"/>
      <c r="D43" s="3"/>
      <c r="E43" s="31"/>
      <c r="F43" s="3"/>
      <c r="G43" s="3"/>
      <c r="H43" s="3"/>
      <c r="I43" s="3"/>
      <c r="J43" s="3"/>
      <c r="K43" s="3"/>
      <c r="L43" s="3"/>
      <c r="M43" s="42"/>
      <c r="N43" s="3"/>
      <c r="O43" s="3"/>
      <c r="P43" s="3"/>
      <c r="Q43" s="3"/>
      <c r="R43" s="3"/>
      <c r="S43" s="3"/>
      <c r="T43" s="3"/>
      <c r="U43" s="3"/>
      <c r="V43" s="3"/>
      <c r="W43" s="3"/>
      <c r="X43" s="56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56"/>
      <c r="AK43" s="3"/>
      <c r="AL43" s="3"/>
      <c r="AM43" s="3"/>
      <c r="AN43" s="3"/>
      <c r="AO43" s="3"/>
      <c r="AP43" s="3"/>
      <c r="AQ43" s="10"/>
    </row>
    <row r="44" spans="1:43" ht="15" customHeight="1" x14ac:dyDescent="0.25">
      <c r="A44" s="53" t="s">
        <v>66</v>
      </c>
      <c r="B44" s="54"/>
      <c r="C44" s="5">
        <v>616</v>
      </c>
      <c r="D44" s="5">
        <v>141</v>
      </c>
      <c r="E44" s="32">
        <v>879</v>
      </c>
      <c r="F44" s="5">
        <v>23</v>
      </c>
      <c r="G44" s="5">
        <v>66</v>
      </c>
      <c r="H44" s="5">
        <v>90</v>
      </c>
      <c r="I44" s="5">
        <v>17</v>
      </c>
      <c r="J44" s="5">
        <v>6</v>
      </c>
      <c r="K44" s="5">
        <v>15</v>
      </c>
      <c r="L44" s="5">
        <v>63</v>
      </c>
      <c r="M44" s="43">
        <v>645</v>
      </c>
      <c r="N44" s="5">
        <v>54</v>
      </c>
      <c r="O44" s="5">
        <v>61</v>
      </c>
      <c r="P44" s="5">
        <v>120</v>
      </c>
      <c r="Q44" s="5">
        <v>20</v>
      </c>
      <c r="R44" s="5">
        <v>21</v>
      </c>
      <c r="S44" s="5">
        <v>105</v>
      </c>
      <c r="T44" s="5">
        <v>123</v>
      </c>
      <c r="U44" s="5">
        <v>18</v>
      </c>
      <c r="V44" s="5">
        <v>12</v>
      </c>
      <c r="W44" s="5">
        <v>0</v>
      </c>
      <c r="X44" s="56"/>
      <c r="Y44" s="5">
        <v>2</v>
      </c>
      <c r="Z44" s="5">
        <v>0</v>
      </c>
      <c r="AA44" s="5">
        <v>11</v>
      </c>
      <c r="AB44" s="5">
        <v>17</v>
      </c>
      <c r="AC44" s="5">
        <v>1</v>
      </c>
      <c r="AD44" s="5">
        <v>15</v>
      </c>
      <c r="AE44" s="5">
        <v>7</v>
      </c>
      <c r="AF44" s="5">
        <v>10</v>
      </c>
      <c r="AG44" s="5">
        <v>6</v>
      </c>
      <c r="AH44" s="5">
        <v>0</v>
      </c>
      <c r="AI44" s="5">
        <v>0</v>
      </c>
      <c r="AJ44" s="56"/>
      <c r="AK44" s="5">
        <v>0</v>
      </c>
      <c r="AL44" s="5">
        <v>17</v>
      </c>
      <c r="AM44" s="5">
        <v>0</v>
      </c>
      <c r="AN44" s="5">
        <v>18</v>
      </c>
      <c r="AO44" s="5">
        <v>5</v>
      </c>
      <c r="AP44" s="5">
        <v>1</v>
      </c>
      <c r="AQ44" s="6">
        <f>SUM(C44:AP44)</f>
        <v>3205</v>
      </c>
    </row>
    <row r="45" spans="1:43" ht="15" customHeight="1" x14ac:dyDescent="0.25">
      <c r="A45" s="58" t="s">
        <v>67</v>
      </c>
      <c r="B45" s="59"/>
      <c r="C45" s="8">
        <v>20</v>
      </c>
      <c r="D45" s="8">
        <v>15</v>
      </c>
      <c r="E45" s="34">
        <v>38</v>
      </c>
      <c r="F45" s="8">
        <v>1</v>
      </c>
      <c r="G45" s="8">
        <v>0</v>
      </c>
      <c r="H45" s="8">
        <v>2</v>
      </c>
      <c r="I45" s="8">
        <v>2</v>
      </c>
      <c r="J45" s="8">
        <v>0</v>
      </c>
      <c r="K45" s="8">
        <v>0</v>
      </c>
      <c r="L45" s="8">
        <v>1</v>
      </c>
      <c r="M45" s="45">
        <v>8</v>
      </c>
      <c r="N45" s="8">
        <v>1</v>
      </c>
      <c r="O45" s="8">
        <v>4</v>
      </c>
      <c r="P45" s="8">
        <v>9</v>
      </c>
      <c r="Q45" s="8">
        <v>1</v>
      </c>
      <c r="R45" s="8">
        <v>0</v>
      </c>
      <c r="S45" s="8">
        <v>3</v>
      </c>
      <c r="T45" s="8">
        <v>21</v>
      </c>
      <c r="U45" s="8">
        <v>1</v>
      </c>
      <c r="V45" s="8">
        <v>3</v>
      </c>
      <c r="W45" s="8">
        <v>0</v>
      </c>
      <c r="X45" s="57"/>
      <c r="Y45" s="8">
        <v>0</v>
      </c>
      <c r="Z45" s="8">
        <v>0</v>
      </c>
      <c r="AA45" s="8">
        <v>1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2</v>
      </c>
      <c r="AH45" s="8">
        <v>0</v>
      </c>
      <c r="AI45" s="8">
        <v>0</v>
      </c>
      <c r="AJ45" s="57"/>
      <c r="AK45" s="8">
        <v>0</v>
      </c>
      <c r="AL45" s="8">
        <v>2</v>
      </c>
      <c r="AM45" s="8">
        <v>0</v>
      </c>
      <c r="AN45" s="8">
        <v>0</v>
      </c>
      <c r="AO45" s="8">
        <v>0</v>
      </c>
      <c r="AP45" s="8">
        <v>0</v>
      </c>
      <c r="AQ45" s="9">
        <f>SUM(C45:AP45)</f>
        <v>135</v>
      </c>
    </row>
    <row r="46" spans="1:43" ht="15" customHeight="1" x14ac:dyDescent="0.25">
      <c r="E46" s="40"/>
    </row>
  </sheetData>
  <mergeCells count="31">
    <mergeCell ref="A33:B33"/>
    <mergeCell ref="A43:B43"/>
    <mergeCell ref="A44:B44"/>
    <mergeCell ref="A45:B45"/>
    <mergeCell ref="A36:A37"/>
    <mergeCell ref="A38:B38"/>
    <mergeCell ref="A39:B39"/>
    <mergeCell ref="A40:B40"/>
    <mergeCell ref="A41:B41"/>
    <mergeCell ref="A42:B42"/>
    <mergeCell ref="A19:A24"/>
    <mergeCell ref="A25:B25"/>
    <mergeCell ref="A26:B26"/>
    <mergeCell ref="A27:B27"/>
    <mergeCell ref="A28:A32"/>
    <mergeCell ref="A6:B6"/>
    <mergeCell ref="A7:B7"/>
    <mergeCell ref="X7:X45"/>
    <mergeCell ref="AJ7:AJ45"/>
    <mergeCell ref="A8:B8"/>
    <mergeCell ref="A9:B9"/>
    <mergeCell ref="A10:B10"/>
    <mergeCell ref="A11:B11"/>
    <mergeCell ref="A12:B12"/>
    <mergeCell ref="A13:B13"/>
    <mergeCell ref="A34:A35"/>
    <mergeCell ref="A14:B14"/>
    <mergeCell ref="A15:B15"/>
    <mergeCell ref="A16:B16"/>
    <mergeCell ref="A17:B17"/>
    <mergeCell ref="A18:B18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9D278-5004-4E61-AA10-842BFA0C9645}">
  <dimension ref="A2:V26"/>
  <sheetViews>
    <sheetView workbookViewId="0">
      <selection activeCell="L10" sqref="L10"/>
    </sheetView>
  </sheetViews>
  <sheetFormatPr defaultRowHeight="15" x14ac:dyDescent="0.25"/>
  <cols>
    <col min="1" max="1" width="19.28515625" customWidth="1"/>
    <col min="2" max="2" width="16.42578125" bestFit="1" customWidth="1"/>
    <col min="3" max="3" width="18.5703125" customWidth="1"/>
    <col min="4" max="4" width="13.5703125" customWidth="1"/>
    <col min="5" max="5" width="16.28515625" customWidth="1"/>
    <col min="6" max="6" width="9.7109375" customWidth="1"/>
    <col min="7" max="7" width="9.85546875" bestFit="1" customWidth="1"/>
    <col min="9" max="9" width="12" customWidth="1"/>
    <col min="10" max="10" width="14.28515625" customWidth="1"/>
    <col min="11" max="11" width="11.7109375" customWidth="1"/>
    <col min="12" max="12" width="18.5703125" customWidth="1"/>
    <col min="14" max="14" width="15" customWidth="1"/>
    <col min="15" max="15" width="9.85546875" bestFit="1" customWidth="1"/>
    <col min="16" max="16" width="13.5703125" customWidth="1"/>
    <col min="17" max="17" width="16" customWidth="1"/>
    <col min="18" max="18" width="13.140625" customWidth="1"/>
    <col min="19" max="19" width="12.140625" customWidth="1"/>
    <col min="20" max="20" width="11.85546875" customWidth="1"/>
    <col min="21" max="21" width="9.42578125" customWidth="1"/>
  </cols>
  <sheetData>
    <row r="2" spans="1:22" x14ac:dyDescent="0.2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</row>
    <row r="3" spans="1:22" x14ac:dyDescent="0.25">
      <c r="A3" t="s">
        <v>57</v>
      </c>
      <c r="B3" s="28">
        <v>150237208.16999999</v>
      </c>
      <c r="C3" s="28">
        <v>30815016.799999997</v>
      </c>
      <c r="D3" s="28">
        <v>101260312.71000001</v>
      </c>
      <c r="E3" s="28">
        <v>28364177.930000003</v>
      </c>
      <c r="F3" s="28">
        <v>78037815.530000001</v>
      </c>
      <c r="G3" s="28">
        <v>102149573.40000001</v>
      </c>
      <c r="H3" s="28">
        <v>19385107.210000001</v>
      </c>
      <c r="I3" s="28">
        <v>112375</v>
      </c>
      <c r="J3" s="28">
        <v>5049113.92</v>
      </c>
      <c r="K3" s="28">
        <v>7385573.1600000001</v>
      </c>
      <c r="L3" s="28">
        <v>39815517.659999996</v>
      </c>
      <c r="M3" s="28">
        <v>65479491.199999996</v>
      </c>
      <c r="N3" s="28">
        <v>59824963.789999999</v>
      </c>
      <c r="O3" s="28">
        <v>102829945.73</v>
      </c>
      <c r="P3" s="28">
        <v>26220738.590000004</v>
      </c>
      <c r="Q3" s="28">
        <v>50595164.060000002</v>
      </c>
      <c r="R3" s="28">
        <v>17322036.23</v>
      </c>
      <c r="S3" s="28">
        <v>44471933.379999995</v>
      </c>
      <c r="T3" s="28">
        <v>107501482.51000001</v>
      </c>
      <c r="U3" s="28">
        <v>9762903.9499999993</v>
      </c>
      <c r="V3" s="28">
        <v>4167059.8100000005</v>
      </c>
    </row>
    <row r="5" spans="1:22" x14ac:dyDescent="0.25">
      <c r="B5" t="s">
        <v>68</v>
      </c>
      <c r="C5" t="s">
        <v>57</v>
      </c>
    </row>
    <row r="6" spans="1:22" x14ac:dyDescent="0.25">
      <c r="A6">
        <v>1</v>
      </c>
      <c r="B6" t="s">
        <v>1</v>
      </c>
      <c r="C6" s="29">
        <v>150237208.16999999</v>
      </c>
    </row>
    <row r="7" spans="1:22" x14ac:dyDescent="0.25">
      <c r="A7">
        <v>2</v>
      </c>
      <c r="B7" t="s">
        <v>19</v>
      </c>
      <c r="C7" s="29">
        <v>107501482.51000001</v>
      </c>
    </row>
    <row r="8" spans="1:22" x14ac:dyDescent="0.25">
      <c r="A8">
        <v>3</v>
      </c>
      <c r="B8" t="s">
        <v>14</v>
      </c>
      <c r="C8" s="29">
        <v>102829945.73</v>
      </c>
    </row>
    <row r="9" spans="1:22" x14ac:dyDescent="0.25">
      <c r="A9">
        <v>4</v>
      </c>
      <c r="B9" t="s">
        <v>6</v>
      </c>
      <c r="C9" s="29">
        <v>102149573.40000001</v>
      </c>
    </row>
    <row r="10" spans="1:22" x14ac:dyDescent="0.25">
      <c r="A10">
        <v>5</v>
      </c>
      <c r="B10" t="s">
        <v>3</v>
      </c>
      <c r="C10" s="29">
        <v>101260312.71000001</v>
      </c>
    </row>
    <row r="11" spans="1:22" x14ac:dyDescent="0.25">
      <c r="A11">
        <v>6</v>
      </c>
      <c r="B11" t="s">
        <v>5</v>
      </c>
      <c r="C11" s="29">
        <v>78037815.530000001</v>
      </c>
    </row>
    <row r="12" spans="1:22" x14ac:dyDescent="0.25">
      <c r="A12">
        <v>7</v>
      </c>
      <c r="B12" t="s">
        <v>12</v>
      </c>
      <c r="C12" s="29">
        <v>65479491.199999996</v>
      </c>
    </row>
    <row r="13" spans="1:22" x14ac:dyDescent="0.25">
      <c r="A13">
        <v>8</v>
      </c>
      <c r="B13" t="s">
        <v>13</v>
      </c>
      <c r="C13" s="29">
        <v>59824963.789999999</v>
      </c>
    </row>
    <row r="14" spans="1:22" x14ac:dyDescent="0.25">
      <c r="A14">
        <v>9</v>
      </c>
      <c r="B14" t="s">
        <v>16</v>
      </c>
      <c r="C14" s="29">
        <v>50595164.060000002</v>
      </c>
    </row>
    <row r="15" spans="1:22" x14ac:dyDescent="0.25">
      <c r="A15">
        <v>10</v>
      </c>
      <c r="B15" t="s">
        <v>18</v>
      </c>
      <c r="C15" s="29">
        <v>44471933.379999995</v>
      </c>
    </row>
    <row r="16" spans="1:22" x14ac:dyDescent="0.25">
      <c r="B16" t="s">
        <v>11</v>
      </c>
      <c r="C16" s="29">
        <v>39815517.659999996</v>
      </c>
    </row>
    <row r="17" spans="2:3" x14ac:dyDescent="0.25">
      <c r="B17" t="s">
        <v>2</v>
      </c>
      <c r="C17" s="29">
        <v>30815016.799999997</v>
      </c>
    </row>
    <row r="18" spans="2:3" x14ac:dyDescent="0.25">
      <c r="B18" t="s">
        <v>4</v>
      </c>
      <c r="C18" s="29">
        <v>28364177.930000003</v>
      </c>
    </row>
    <row r="19" spans="2:3" x14ac:dyDescent="0.25">
      <c r="B19" t="s">
        <v>15</v>
      </c>
      <c r="C19" s="29">
        <v>26220738.590000004</v>
      </c>
    </row>
    <row r="20" spans="2:3" x14ac:dyDescent="0.25">
      <c r="B20" t="s">
        <v>7</v>
      </c>
      <c r="C20" s="29">
        <v>19385107.210000001</v>
      </c>
    </row>
    <row r="21" spans="2:3" x14ac:dyDescent="0.25">
      <c r="B21" t="s">
        <v>17</v>
      </c>
      <c r="C21" s="29">
        <v>17322036.23</v>
      </c>
    </row>
    <row r="22" spans="2:3" x14ac:dyDescent="0.25">
      <c r="B22" t="s">
        <v>20</v>
      </c>
      <c r="C22" s="29">
        <v>9762903.9499999993</v>
      </c>
    </row>
    <row r="23" spans="2:3" x14ac:dyDescent="0.25">
      <c r="B23" t="s">
        <v>10</v>
      </c>
      <c r="C23" s="29">
        <v>7385573.1600000001</v>
      </c>
    </row>
    <row r="24" spans="2:3" x14ac:dyDescent="0.25">
      <c r="B24" t="s">
        <v>9</v>
      </c>
      <c r="C24" s="29">
        <v>5049113.92</v>
      </c>
    </row>
    <row r="25" spans="2:3" x14ac:dyDescent="0.25">
      <c r="B25" t="s">
        <v>21</v>
      </c>
      <c r="C25" s="29">
        <v>4167059.8100000005</v>
      </c>
    </row>
    <row r="26" spans="2:3" x14ac:dyDescent="0.25">
      <c r="B26" t="s">
        <v>8</v>
      </c>
      <c r="C26" s="29">
        <v>112375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45"/>
  <sheetViews>
    <sheetView showGridLines="0" tabSelected="1" topLeftCell="A7" workbookViewId="0">
      <selection activeCell="I39" sqref="I39"/>
    </sheetView>
  </sheetViews>
  <sheetFormatPr defaultRowHeight="15" customHeight="1" x14ac:dyDescent="0.25"/>
  <cols>
    <col min="1" max="1" width="19.7109375" customWidth="1"/>
    <col min="2" max="2" width="20.28515625" customWidth="1"/>
    <col min="3" max="10" width="14.140625" customWidth="1"/>
  </cols>
  <sheetData>
    <row r="2" spans="1:10" ht="18.75" customHeight="1" x14ac:dyDescent="0.3">
      <c r="A2" s="1" t="s">
        <v>0</v>
      </c>
    </row>
    <row r="5" spans="1:10" ht="15" customHeight="1" x14ac:dyDescent="0.25">
      <c r="C5" s="2">
        <v>2014</v>
      </c>
      <c r="D5" s="2">
        <v>2015</v>
      </c>
      <c r="E5" s="2">
        <v>2016</v>
      </c>
      <c r="F5" s="2">
        <v>2017</v>
      </c>
      <c r="G5" s="2">
        <v>2018</v>
      </c>
      <c r="H5" s="2">
        <v>2019</v>
      </c>
      <c r="I5" s="2">
        <v>2020</v>
      </c>
      <c r="J5" s="2" t="s">
        <v>41</v>
      </c>
    </row>
    <row r="6" spans="1:10" ht="15" customHeight="1" x14ac:dyDescent="0.25">
      <c r="A6" s="51"/>
      <c r="B6" s="52"/>
      <c r="C6" s="3"/>
      <c r="D6" s="3"/>
      <c r="E6" s="3"/>
      <c r="F6" s="3"/>
      <c r="G6" s="3"/>
      <c r="H6" s="3"/>
      <c r="I6" s="3"/>
      <c r="J6" s="4"/>
    </row>
    <row r="7" spans="1:10" ht="15" customHeight="1" x14ac:dyDescent="0.25">
      <c r="A7" s="53" t="s">
        <v>42</v>
      </c>
      <c r="B7" s="54"/>
      <c r="C7" s="5">
        <v>35408</v>
      </c>
      <c r="D7" s="5">
        <v>41644</v>
      </c>
      <c r="E7" s="5">
        <v>41463</v>
      </c>
      <c r="F7" s="5">
        <v>43758</v>
      </c>
      <c r="G7" s="5">
        <v>43808</v>
      </c>
      <c r="H7" s="5">
        <v>40811</v>
      </c>
      <c r="I7" s="5">
        <v>44077</v>
      </c>
      <c r="J7" s="6">
        <f>SUM(C7:I7)</f>
        <v>290969</v>
      </c>
    </row>
    <row r="8" spans="1:10" ht="15" customHeight="1" x14ac:dyDescent="0.25">
      <c r="A8" s="53" t="s">
        <v>44</v>
      </c>
      <c r="B8" s="54"/>
      <c r="C8" s="7">
        <v>112512</v>
      </c>
      <c r="D8" s="7">
        <v>139469</v>
      </c>
      <c r="E8" s="7">
        <v>109872</v>
      </c>
      <c r="F8" s="7">
        <v>116690</v>
      </c>
      <c r="G8" s="7">
        <v>122922</v>
      </c>
      <c r="H8" s="7">
        <v>112107</v>
      </c>
      <c r="I8" s="7">
        <v>138448</v>
      </c>
      <c r="J8" s="6">
        <f>SUM(C8:I8)</f>
        <v>852020</v>
      </c>
    </row>
    <row r="9" spans="1:10" ht="15" customHeight="1" x14ac:dyDescent="0.25">
      <c r="A9" s="58" t="s">
        <v>45</v>
      </c>
      <c r="B9" s="59"/>
      <c r="C9" s="8">
        <v>2209</v>
      </c>
      <c r="D9" s="8">
        <v>2572</v>
      </c>
      <c r="E9" s="8">
        <v>2006</v>
      </c>
      <c r="F9" s="8">
        <v>2329</v>
      </c>
      <c r="G9" s="8">
        <v>2316</v>
      </c>
      <c r="H9" s="8">
        <v>2406</v>
      </c>
      <c r="I9" s="8">
        <v>3330</v>
      </c>
      <c r="J9" s="9">
        <f>SUM(C9:I9)</f>
        <v>17168</v>
      </c>
    </row>
    <row r="10" spans="1:10" ht="15" customHeight="1" x14ac:dyDescent="0.25">
      <c r="A10" s="58" t="s">
        <v>46</v>
      </c>
      <c r="B10" s="59"/>
      <c r="C10" s="8">
        <v>2997</v>
      </c>
      <c r="D10" s="8">
        <v>3658</v>
      </c>
      <c r="E10" s="8">
        <v>2692</v>
      </c>
      <c r="F10" s="8">
        <v>2821</v>
      </c>
      <c r="G10" s="8">
        <v>3196</v>
      </c>
      <c r="H10" s="8">
        <v>2968</v>
      </c>
      <c r="I10" s="8">
        <v>4518</v>
      </c>
      <c r="J10" s="9">
        <f>SUM(C10:I10)</f>
        <v>22850</v>
      </c>
    </row>
    <row r="11" spans="1:10" ht="15" customHeight="1" x14ac:dyDescent="0.25">
      <c r="A11" s="58" t="s">
        <v>47</v>
      </c>
      <c r="B11" s="59"/>
      <c r="C11" s="8">
        <v>816</v>
      </c>
      <c r="D11" s="8">
        <v>861</v>
      </c>
      <c r="E11" s="8">
        <v>739</v>
      </c>
      <c r="F11" s="8">
        <v>957</v>
      </c>
      <c r="G11" s="8">
        <v>1073</v>
      </c>
      <c r="H11" s="8">
        <v>929</v>
      </c>
      <c r="I11" s="8">
        <v>1233</v>
      </c>
      <c r="J11" s="9">
        <f>SUM(C11:I11)</f>
        <v>6608</v>
      </c>
    </row>
    <row r="12" spans="1:10" ht="15" customHeight="1" x14ac:dyDescent="0.25">
      <c r="A12" s="60"/>
      <c r="B12" s="61"/>
      <c r="C12" s="3"/>
      <c r="D12" s="3"/>
      <c r="E12" s="3"/>
      <c r="F12" s="3"/>
      <c r="G12" s="3"/>
      <c r="H12" s="3"/>
      <c r="I12" s="3"/>
      <c r="J12" s="10"/>
    </row>
    <row r="13" spans="1:10" ht="15" customHeight="1" x14ac:dyDescent="0.25">
      <c r="A13" s="53" t="s">
        <v>48</v>
      </c>
      <c r="B13" s="54"/>
      <c r="C13" s="5">
        <v>5458</v>
      </c>
      <c r="D13" s="5">
        <v>4697</v>
      </c>
      <c r="E13" s="5">
        <v>6123</v>
      </c>
      <c r="F13" s="5">
        <v>5239</v>
      </c>
      <c r="G13" s="5">
        <v>5630</v>
      </c>
      <c r="H13" s="5">
        <v>5345</v>
      </c>
      <c r="I13" s="5">
        <v>4765</v>
      </c>
      <c r="J13" s="6">
        <f>SUM(C13:I13)</f>
        <v>37257</v>
      </c>
    </row>
    <row r="14" spans="1:10" ht="15" customHeight="1" x14ac:dyDescent="0.25">
      <c r="A14" s="53" t="s">
        <v>44</v>
      </c>
      <c r="B14" s="54"/>
      <c r="C14" s="5">
        <v>19786</v>
      </c>
      <c r="D14" s="5">
        <v>17869</v>
      </c>
      <c r="E14" s="5">
        <v>20365</v>
      </c>
      <c r="F14" s="5">
        <v>19049</v>
      </c>
      <c r="G14" s="5">
        <v>22113</v>
      </c>
      <c r="H14" s="5">
        <v>19981</v>
      </c>
      <c r="I14" s="5">
        <v>22277</v>
      </c>
      <c r="J14" s="6">
        <f>SUM(C14:I14)</f>
        <v>141440</v>
      </c>
    </row>
    <row r="15" spans="1:10" ht="15" customHeight="1" x14ac:dyDescent="0.25">
      <c r="A15" s="58" t="s">
        <v>49</v>
      </c>
      <c r="B15" s="59"/>
      <c r="C15" s="8">
        <v>334</v>
      </c>
      <c r="D15" s="8">
        <v>295</v>
      </c>
      <c r="E15" s="8">
        <v>324</v>
      </c>
      <c r="F15" s="8">
        <v>332</v>
      </c>
      <c r="G15" s="8">
        <v>377</v>
      </c>
      <c r="H15" s="8">
        <v>380</v>
      </c>
      <c r="I15" s="8">
        <v>362</v>
      </c>
      <c r="J15" s="9">
        <f>SUM(C15:I15)</f>
        <v>2404</v>
      </c>
    </row>
    <row r="16" spans="1:10" ht="15" customHeight="1" x14ac:dyDescent="0.25">
      <c r="A16" s="58" t="s">
        <v>46</v>
      </c>
      <c r="B16" s="59"/>
      <c r="C16" s="8">
        <v>490</v>
      </c>
      <c r="D16" s="8">
        <v>433</v>
      </c>
      <c r="E16" s="8">
        <v>483</v>
      </c>
      <c r="F16" s="8">
        <v>468</v>
      </c>
      <c r="G16" s="8">
        <v>549</v>
      </c>
      <c r="H16" s="8">
        <v>522</v>
      </c>
      <c r="I16" s="8">
        <v>509</v>
      </c>
      <c r="J16" s="9">
        <f>SUM(C16:I16)</f>
        <v>3454</v>
      </c>
    </row>
    <row r="17" spans="1:12" ht="15" customHeight="1" x14ac:dyDescent="0.25">
      <c r="A17" s="58" t="s">
        <v>50</v>
      </c>
      <c r="B17" s="59"/>
      <c r="C17" s="8">
        <v>79</v>
      </c>
      <c r="D17" s="8">
        <v>85</v>
      </c>
      <c r="E17" s="8">
        <v>93</v>
      </c>
      <c r="F17" s="8">
        <v>102</v>
      </c>
      <c r="G17" s="8">
        <v>121</v>
      </c>
      <c r="H17" s="8">
        <v>104</v>
      </c>
      <c r="I17" s="8">
        <v>94</v>
      </c>
      <c r="J17" s="9">
        <f>SUM(C17:I17)</f>
        <v>678</v>
      </c>
    </row>
    <row r="18" spans="1:12" ht="15" customHeight="1" x14ac:dyDescent="0.25">
      <c r="A18" s="60"/>
      <c r="B18" s="61"/>
      <c r="C18" s="3"/>
      <c r="D18" s="3"/>
      <c r="E18" s="3"/>
      <c r="F18" s="3"/>
      <c r="G18" s="3"/>
      <c r="H18" s="3"/>
      <c r="I18" s="3"/>
      <c r="J18" s="10"/>
    </row>
    <row r="19" spans="1:12" ht="15" customHeight="1" x14ac:dyDescent="0.25">
      <c r="A19" s="64" t="s">
        <v>51</v>
      </c>
      <c r="B19" s="11" t="s">
        <v>52</v>
      </c>
      <c r="C19" s="8">
        <v>129</v>
      </c>
      <c r="D19" s="8">
        <v>96</v>
      </c>
      <c r="E19" s="8">
        <v>116</v>
      </c>
      <c r="F19" s="8">
        <v>111</v>
      </c>
      <c r="G19" s="8">
        <v>122</v>
      </c>
      <c r="H19" s="8">
        <v>122</v>
      </c>
      <c r="I19" s="8">
        <v>129</v>
      </c>
      <c r="J19" s="9">
        <f>SUM(C19:I19)</f>
        <v>825</v>
      </c>
    </row>
    <row r="20" spans="1:12" ht="15" customHeight="1" x14ac:dyDescent="0.25">
      <c r="A20" s="65"/>
      <c r="B20" s="11" t="s">
        <v>53</v>
      </c>
      <c r="C20" s="8">
        <v>48</v>
      </c>
      <c r="D20" s="8">
        <v>48</v>
      </c>
      <c r="E20" s="8">
        <v>56</v>
      </c>
      <c r="F20" s="8">
        <v>64</v>
      </c>
      <c r="G20" s="8">
        <v>63</v>
      </c>
      <c r="H20" s="8">
        <v>68</v>
      </c>
      <c r="I20" s="8">
        <v>68</v>
      </c>
      <c r="J20" s="9">
        <f>SUM(C20:I20)</f>
        <v>415</v>
      </c>
      <c r="K20">
        <f>SUM(J20:J21)</f>
        <v>1121</v>
      </c>
    </row>
    <row r="21" spans="1:12" ht="15" customHeight="1" x14ac:dyDescent="0.25">
      <c r="A21" s="65"/>
      <c r="B21" s="11" t="s">
        <v>54</v>
      </c>
      <c r="C21" s="8">
        <v>94</v>
      </c>
      <c r="D21" s="8">
        <v>86</v>
      </c>
      <c r="E21" s="8">
        <v>114</v>
      </c>
      <c r="F21" s="8">
        <v>94</v>
      </c>
      <c r="G21" s="8">
        <v>114</v>
      </c>
      <c r="H21" s="8">
        <v>109</v>
      </c>
      <c r="I21" s="8">
        <v>95</v>
      </c>
      <c r="J21" s="9">
        <f>SUM(C21:I21)</f>
        <v>706</v>
      </c>
    </row>
    <row r="22" spans="1:12" ht="15" customHeight="1" x14ac:dyDescent="0.25">
      <c r="A22" s="65"/>
      <c r="B22" s="11" t="s">
        <v>55</v>
      </c>
      <c r="C22" s="8">
        <v>127</v>
      </c>
      <c r="D22" s="8">
        <v>135</v>
      </c>
      <c r="E22" s="8">
        <v>118</v>
      </c>
      <c r="F22" s="8">
        <v>139</v>
      </c>
      <c r="G22" s="8">
        <v>154</v>
      </c>
      <c r="H22" s="8">
        <v>153</v>
      </c>
      <c r="I22" s="8">
        <v>152</v>
      </c>
      <c r="J22" s="9">
        <f>SUM(C22:I22)</f>
        <v>978</v>
      </c>
    </row>
    <row r="23" spans="1:12" ht="15" customHeight="1" x14ac:dyDescent="0.25">
      <c r="A23" s="65"/>
      <c r="B23" s="11" t="s">
        <v>40</v>
      </c>
      <c r="C23" s="8">
        <v>92</v>
      </c>
      <c r="D23" s="8">
        <v>68</v>
      </c>
      <c r="E23" s="8">
        <v>79</v>
      </c>
      <c r="F23" s="8">
        <v>60</v>
      </c>
      <c r="G23" s="8">
        <v>96</v>
      </c>
      <c r="H23" s="8">
        <v>70</v>
      </c>
      <c r="I23" s="8">
        <v>65</v>
      </c>
      <c r="J23" s="9">
        <f>SUM(C23:I23)</f>
        <v>530</v>
      </c>
    </row>
    <row r="24" spans="1:12" ht="15" customHeight="1" x14ac:dyDescent="0.25">
      <c r="A24" s="66"/>
      <c r="B24" s="11" t="s">
        <v>41</v>
      </c>
      <c r="C24" s="12">
        <f t="shared" ref="C24:J24" si="0">IF(COUNTBLANK(C19:C23)&lt;5,SUM(C19:C23),"")</f>
        <v>490</v>
      </c>
      <c r="D24" s="12">
        <f t="shared" si="0"/>
        <v>433</v>
      </c>
      <c r="E24" s="12">
        <f t="shared" si="0"/>
        <v>483</v>
      </c>
      <c r="F24" s="12">
        <f t="shared" si="0"/>
        <v>468</v>
      </c>
      <c r="G24" s="12">
        <f t="shared" si="0"/>
        <v>549</v>
      </c>
      <c r="H24" s="12">
        <f t="shared" si="0"/>
        <v>522</v>
      </c>
      <c r="I24" s="12">
        <f t="shared" si="0"/>
        <v>509</v>
      </c>
      <c r="J24" s="13">
        <f t="shared" si="0"/>
        <v>3454</v>
      </c>
    </row>
    <row r="25" spans="1:12" ht="15" customHeight="1" x14ac:dyDescent="0.25">
      <c r="A25" s="60"/>
      <c r="B25" s="61"/>
      <c r="C25" s="3"/>
      <c r="D25" s="3"/>
      <c r="E25" s="3"/>
      <c r="F25" s="3"/>
      <c r="G25" s="3"/>
      <c r="H25" s="3"/>
      <c r="I25" s="3"/>
      <c r="J25" s="10"/>
    </row>
    <row r="26" spans="1:12" ht="15" customHeight="1" x14ac:dyDescent="0.25">
      <c r="A26" s="53" t="s">
        <v>56</v>
      </c>
      <c r="B26" s="54"/>
      <c r="C26" s="14">
        <v>9414320125.4200001</v>
      </c>
      <c r="D26" s="14">
        <v>8640314373.8500004</v>
      </c>
      <c r="E26" s="14">
        <v>9756356120.1299992</v>
      </c>
      <c r="F26" s="14">
        <v>8840736997.0599995</v>
      </c>
      <c r="G26" s="14">
        <v>10601026716.49</v>
      </c>
      <c r="H26" s="14">
        <v>10877222186.469999</v>
      </c>
      <c r="I26" s="14">
        <v>9896917424</v>
      </c>
      <c r="J26" s="15">
        <f>SUM(C26:I26)</f>
        <v>68026893943.419998</v>
      </c>
    </row>
    <row r="27" spans="1:12" ht="15" customHeight="1" x14ac:dyDescent="0.25">
      <c r="A27" s="58" t="s">
        <v>57</v>
      </c>
      <c r="B27" s="59"/>
      <c r="C27" s="16">
        <f t="shared" ref="C27:J27" si="1">SUM(C28:C32)</f>
        <v>155362778.56</v>
      </c>
      <c r="D27" s="16">
        <f t="shared" si="1"/>
        <v>135704692.68000001</v>
      </c>
      <c r="E27" s="16">
        <f t="shared" si="1"/>
        <v>132016340.75999999</v>
      </c>
      <c r="F27" s="16">
        <f t="shared" si="1"/>
        <v>146085406.41999999</v>
      </c>
      <c r="G27" s="16">
        <f t="shared" si="1"/>
        <v>190189590.43000001</v>
      </c>
      <c r="H27" s="16">
        <f t="shared" si="1"/>
        <v>183592546.5</v>
      </c>
      <c r="I27" s="16">
        <f t="shared" si="1"/>
        <v>185987723.53</v>
      </c>
      <c r="J27" s="17">
        <f t="shared" si="1"/>
        <v>1128939078.8799999</v>
      </c>
    </row>
    <row r="28" spans="1:12" ht="15" customHeight="1" x14ac:dyDescent="0.25">
      <c r="A28" s="64" t="s">
        <v>58</v>
      </c>
      <c r="B28" s="11" t="s">
        <v>52</v>
      </c>
      <c r="C28" s="18">
        <v>50551564.530000001</v>
      </c>
      <c r="D28" s="18">
        <v>31841537.129999999</v>
      </c>
      <c r="E28" s="18">
        <v>38324791.170000002</v>
      </c>
      <c r="F28" s="18">
        <v>37940236.93</v>
      </c>
      <c r="G28" s="18">
        <v>56824002.689999998</v>
      </c>
      <c r="H28" s="18">
        <v>39059260.32</v>
      </c>
      <c r="I28" s="18">
        <v>47708567.25</v>
      </c>
      <c r="J28" s="19">
        <f>SUM(C28:I28)</f>
        <v>302249960.01999998</v>
      </c>
      <c r="K28" s="26">
        <f>J28/$J$27</f>
        <v>0.26772920317352883</v>
      </c>
      <c r="L28" s="27">
        <f>K28+K31</f>
        <v>0.6423452682224684</v>
      </c>
    </row>
    <row r="29" spans="1:12" ht="15" customHeight="1" x14ac:dyDescent="0.25">
      <c r="A29" s="65"/>
      <c r="B29" s="11" t="s">
        <v>53</v>
      </c>
      <c r="C29" s="18">
        <v>12650878.33</v>
      </c>
      <c r="D29" s="18">
        <v>18694829.600000001</v>
      </c>
      <c r="E29" s="18">
        <v>13933566.189999999</v>
      </c>
      <c r="F29" s="18">
        <v>17359796.510000002</v>
      </c>
      <c r="G29" s="18">
        <v>16176367.869999999</v>
      </c>
      <c r="H29" s="18">
        <v>19191276.75</v>
      </c>
      <c r="I29" s="18">
        <v>18498795.890000001</v>
      </c>
      <c r="J29" s="19">
        <f>SUM(C29:I29)</f>
        <v>116505511.14</v>
      </c>
      <c r="K29" s="26">
        <f t="shared" ref="K29:K32" si="2">J29/$J$27</f>
        <v>0.10319911261782436</v>
      </c>
      <c r="L29" s="27">
        <f>K29+K30</f>
        <v>0.26846892039620529</v>
      </c>
    </row>
    <row r="30" spans="1:12" ht="15" customHeight="1" x14ac:dyDescent="0.25">
      <c r="A30" s="65"/>
      <c r="B30" s="11" t="s">
        <v>54</v>
      </c>
      <c r="C30" s="18">
        <v>19539268.850000001</v>
      </c>
      <c r="D30" s="18">
        <v>17731696.859999999</v>
      </c>
      <c r="E30" s="18">
        <v>27908970.780000001</v>
      </c>
      <c r="F30" s="18">
        <v>25712392.59</v>
      </c>
      <c r="G30" s="18">
        <v>28717721.149999999</v>
      </c>
      <c r="H30" s="18">
        <v>39425607.789999999</v>
      </c>
      <c r="I30" s="18">
        <v>27543886.539999999</v>
      </c>
      <c r="J30" s="19">
        <f>SUM(C30:I30)</f>
        <v>186579544.55999997</v>
      </c>
      <c r="K30" s="26">
        <f t="shared" si="2"/>
        <v>0.16526980777838091</v>
      </c>
    </row>
    <row r="31" spans="1:12" ht="15" customHeight="1" x14ac:dyDescent="0.25">
      <c r="A31" s="65"/>
      <c r="B31" s="11" t="s">
        <v>55</v>
      </c>
      <c r="C31" s="18">
        <v>63199715.68</v>
      </c>
      <c r="D31" s="18">
        <v>52495366.82</v>
      </c>
      <c r="E31" s="18">
        <v>39680440.329999998</v>
      </c>
      <c r="F31" s="18">
        <v>55888556.82</v>
      </c>
      <c r="G31" s="18">
        <v>73415755.469999999</v>
      </c>
      <c r="H31" s="18">
        <v>61426856.630000003</v>
      </c>
      <c r="I31" s="18">
        <v>76812023.659999996</v>
      </c>
      <c r="J31" s="19">
        <f>SUM(C31:I31)</f>
        <v>422918715.40999997</v>
      </c>
      <c r="K31" s="26">
        <f t="shared" si="2"/>
        <v>0.37461606504893957</v>
      </c>
    </row>
    <row r="32" spans="1:12" ht="15" customHeight="1" x14ac:dyDescent="0.25">
      <c r="A32" s="66"/>
      <c r="B32" s="11" t="s">
        <v>40</v>
      </c>
      <c r="C32" s="18">
        <v>9421351.1699999999</v>
      </c>
      <c r="D32" s="18">
        <v>14941262.27</v>
      </c>
      <c r="E32" s="18">
        <v>12168572.289999999</v>
      </c>
      <c r="F32" s="18">
        <v>9184423.5700000003</v>
      </c>
      <c r="G32" s="18">
        <v>15055743.25</v>
      </c>
      <c r="H32" s="18">
        <v>24489545.010000002</v>
      </c>
      <c r="I32" s="18">
        <v>15424450.189999999</v>
      </c>
      <c r="J32" s="19">
        <f>SUM(C32:I32)</f>
        <v>100685347.75</v>
      </c>
      <c r="K32" s="26">
        <f t="shared" si="2"/>
        <v>8.9185811381326363E-2</v>
      </c>
    </row>
    <row r="33" spans="1:10" ht="15" customHeight="1" x14ac:dyDescent="0.25">
      <c r="A33" s="60"/>
      <c r="B33" s="61"/>
      <c r="C33" s="3"/>
      <c r="D33" s="3"/>
      <c r="E33" s="3"/>
      <c r="F33" s="3"/>
      <c r="G33" s="3"/>
      <c r="H33" s="3"/>
      <c r="I33" s="3"/>
      <c r="J33" s="10"/>
    </row>
    <row r="34" spans="1:10" ht="15" customHeight="1" x14ac:dyDescent="0.25">
      <c r="A34" s="62" t="s">
        <v>59</v>
      </c>
      <c r="B34" s="20" t="s">
        <v>41</v>
      </c>
      <c r="C34" s="21">
        <f t="shared" ref="C34:I34" si="3">IF(C7=0,"",C13/C7)</f>
        <v>0.15414595571622233</v>
      </c>
      <c r="D34" s="21">
        <f t="shared" si="3"/>
        <v>0.11278935741043128</v>
      </c>
      <c r="E34" s="21">
        <f t="shared" si="3"/>
        <v>0.14767382967947326</v>
      </c>
      <c r="F34" s="21">
        <f t="shared" si="3"/>
        <v>0.11972667855020797</v>
      </c>
      <c r="G34" s="21">
        <f t="shared" si="3"/>
        <v>0.12851533966398831</v>
      </c>
      <c r="H34" s="21">
        <f t="shared" si="3"/>
        <v>0.13096959153169488</v>
      </c>
      <c r="I34" s="21">
        <f t="shared" si="3"/>
        <v>0.10810626857544751</v>
      </c>
      <c r="J34" s="22">
        <f>IF(J7=0,"",J13/J7)</f>
        <v>0.12804456832171124</v>
      </c>
    </row>
    <row r="35" spans="1:10" ht="15" customHeight="1" x14ac:dyDescent="0.25">
      <c r="A35" s="63"/>
      <c r="B35" s="23" t="s">
        <v>60</v>
      </c>
      <c r="C35" s="24">
        <f t="shared" ref="C35:I35" si="4">IF(C9=0,"",(C15/C9))</f>
        <v>0.15119963784517881</v>
      </c>
      <c r="D35" s="24">
        <f t="shared" si="4"/>
        <v>0.11469673405909799</v>
      </c>
      <c r="E35" s="24">
        <f t="shared" si="4"/>
        <v>0.16151545363908276</v>
      </c>
      <c r="F35" s="24">
        <f t="shared" si="4"/>
        <v>0.14255045083726922</v>
      </c>
      <c r="G35" s="24">
        <f t="shared" si="4"/>
        <v>0.16278065630397237</v>
      </c>
      <c r="H35" s="24">
        <f t="shared" si="4"/>
        <v>0.15793848711554448</v>
      </c>
      <c r="I35" s="24">
        <f t="shared" si="4"/>
        <v>0.1087087087087087</v>
      </c>
      <c r="J35" s="25">
        <f>IF(J9=0,"",(J15/J9))</f>
        <v>0.14002795899347623</v>
      </c>
    </row>
    <row r="36" spans="1:10" ht="15" customHeight="1" x14ac:dyDescent="0.25">
      <c r="A36" s="62" t="s">
        <v>61</v>
      </c>
      <c r="B36" s="20" t="s">
        <v>62</v>
      </c>
      <c r="C36" s="21">
        <f t="shared" ref="C36:J36" si="5">IF(C8=0,"",C14/C8)</f>
        <v>0.17585679749715585</v>
      </c>
      <c r="D36" s="21">
        <f t="shared" si="5"/>
        <v>0.1281216614444787</v>
      </c>
      <c r="E36" s="21">
        <f t="shared" si="5"/>
        <v>0.18535204601718364</v>
      </c>
      <c r="F36" s="21">
        <f t="shared" si="5"/>
        <v>0.16324449395835119</v>
      </c>
      <c r="G36" s="21">
        <f t="shared" si="5"/>
        <v>0.17989456728657197</v>
      </c>
      <c r="H36" s="21">
        <f t="shared" si="5"/>
        <v>0.17823151096720097</v>
      </c>
      <c r="I36" s="21">
        <f t="shared" si="5"/>
        <v>0.16090517739512308</v>
      </c>
      <c r="J36" s="22">
        <f t="shared" si="5"/>
        <v>0.16600549282880683</v>
      </c>
    </row>
    <row r="37" spans="1:10" ht="15" customHeight="1" x14ac:dyDescent="0.25">
      <c r="A37" s="63"/>
      <c r="B37" s="23" t="s">
        <v>60</v>
      </c>
      <c r="C37" s="24">
        <f t="shared" ref="C37:J37" si="6">IF(C10=0,"",C16/C10)</f>
        <v>0.16349683016349684</v>
      </c>
      <c r="D37" s="24">
        <f t="shared" si="6"/>
        <v>0.11837069436850738</v>
      </c>
      <c r="E37" s="24">
        <f t="shared" si="6"/>
        <v>0.17942050520059435</v>
      </c>
      <c r="F37" s="24">
        <f t="shared" si="6"/>
        <v>0.16589861751152074</v>
      </c>
      <c r="G37" s="24">
        <f t="shared" si="6"/>
        <v>0.17177722152690864</v>
      </c>
      <c r="H37" s="24">
        <f t="shared" si="6"/>
        <v>0.17587601078167117</v>
      </c>
      <c r="I37" s="24">
        <f t="shared" si="6"/>
        <v>0.11266046923417442</v>
      </c>
      <c r="J37" s="25">
        <f t="shared" si="6"/>
        <v>0.15115973741794311</v>
      </c>
    </row>
    <row r="38" spans="1:10" ht="15" customHeight="1" x14ac:dyDescent="0.25">
      <c r="A38" s="60"/>
      <c r="B38" s="61"/>
      <c r="C38" s="3"/>
      <c r="D38" s="3"/>
      <c r="E38" s="3"/>
      <c r="F38" s="3"/>
      <c r="G38" s="3"/>
      <c r="H38" s="3"/>
      <c r="I38" s="3"/>
      <c r="J38" s="10"/>
    </row>
    <row r="39" spans="1:10" ht="15" customHeight="1" x14ac:dyDescent="0.25">
      <c r="A39" s="58" t="s">
        <v>63</v>
      </c>
      <c r="B39" s="59"/>
      <c r="C39" s="24">
        <f t="shared" ref="C39:J39" si="7">IF(OR(COUNTBLANK(C26:C27)&gt;0,C27=0),"",C27/C26)</f>
        <v>1.6502814487952079E-2</v>
      </c>
      <c r="D39" s="24">
        <f t="shared" si="7"/>
        <v>1.5705990176782415E-2</v>
      </c>
      <c r="E39" s="24">
        <f t="shared" si="7"/>
        <v>1.3531316316715275E-2</v>
      </c>
      <c r="F39" s="24">
        <f t="shared" si="7"/>
        <v>1.6524120836145326E-2</v>
      </c>
      <c r="G39" s="24">
        <f t="shared" si="7"/>
        <v>1.7940676456758502E-2</v>
      </c>
      <c r="H39" s="24">
        <f t="shared" si="7"/>
        <v>1.6878624280413045E-2</v>
      </c>
      <c r="I39" s="24">
        <f t="shared" si="7"/>
        <v>1.8792490182749252E-2</v>
      </c>
      <c r="J39" s="25">
        <f t="shared" si="7"/>
        <v>1.6595481778412111E-2</v>
      </c>
    </row>
    <row r="40" spans="1:10" ht="15" customHeight="1" x14ac:dyDescent="0.25">
      <c r="A40" s="60"/>
      <c r="B40" s="61"/>
      <c r="C40" s="3"/>
      <c r="D40" s="3"/>
      <c r="E40" s="3"/>
      <c r="F40" s="3"/>
      <c r="G40" s="3"/>
      <c r="H40" s="3"/>
      <c r="I40" s="3"/>
      <c r="J40" s="10"/>
    </row>
    <row r="41" spans="1:10" ht="15" customHeight="1" x14ac:dyDescent="0.25">
      <c r="A41" s="53" t="s">
        <v>64</v>
      </c>
      <c r="B41" s="54"/>
      <c r="C41" s="5">
        <v>1248</v>
      </c>
      <c r="D41" s="5">
        <v>1076</v>
      </c>
      <c r="E41" s="5">
        <v>1438</v>
      </c>
      <c r="F41" s="5">
        <v>1412</v>
      </c>
      <c r="G41" s="5">
        <v>1756</v>
      </c>
      <c r="H41" s="5">
        <v>1647</v>
      </c>
      <c r="I41" s="5">
        <v>1421</v>
      </c>
      <c r="J41" s="6">
        <f>SUM(C41:I41)</f>
        <v>9998</v>
      </c>
    </row>
    <row r="42" spans="1:10" ht="15" customHeight="1" x14ac:dyDescent="0.25">
      <c r="A42" s="58" t="s">
        <v>65</v>
      </c>
      <c r="B42" s="59"/>
      <c r="C42" s="8">
        <v>144</v>
      </c>
      <c r="D42" s="8">
        <v>108</v>
      </c>
      <c r="E42" s="8">
        <v>142</v>
      </c>
      <c r="F42" s="8">
        <v>125</v>
      </c>
      <c r="G42" s="8">
        <v>151</v>
      </c>
      <c r="H42" s="8">
        <v>164</v>
      </c>
      <c r="I42" s="8">
        <v>155</v>
      </c>
      <c r="J42" s="9">
        <f>SUM(C42:I42)</f>
        <v>989</v>
      </c>
    </row>
    <row r="43" spans="1:10" ht="15" customHeight="1" x14ac:dyDescent="0.25">
      <c r="A43" s="60"/>
      <c r="B43" s="61"/>
      <c r="C43" s="3"/>
      <c r="D43" s="3"/>
      <c r="E43" s="3"/>
      <c r="F43" s="3"/>
      <c r="G43" s="3"/>
      <c r="H43" s="3"/>
      <c r="I43" s="3"/>
      <c r="J43" s="10"/>
    </row>
    <row r="44" spans="1:10" ht="15" customHeight="1" x14ac:dyDescent="0.25">
      <c r="A44" s="53" t="s">
        <v>66</v>
      </c>
      <c r="B44" s="54"/>
      <c r="C44" s="5">
        <v>350</v>
      </c>
      <c r="D44" s="5">
        <v>374</v>
      </c>
      <c r="E44" s="5">
        <v>507</v>
      </c>
      <c r="F44" s="5">
        <v>459</v>
      </c>
      <c r="G44" s="5">
        <v>424</v>
      </c>
      <c r="H44" s="5">
        <v>400</v>
      </c>
      <c r="I44" s="5">
        <v>691</v>
      </c>
      <c r="J44" s="6">
        <f>SUM(C44:I44)</f>
        <v>3205</v>
      </c>
    </row>
    <row r="45" spans="1:10" ht="15" customHeight="1" x14ac:dyDescent="0.25">
      <c r="A45" s="58" t="s">
        <v>67</v>
      </c>
      <c r="B45" s="59"/>
      <c r="C45" s="8">
        <v>10</v>
      </c>
      <c r="D45" s="8">
        <v>17</v>
      </c>
      <c r="E45" s="8">
        <v>13</v>
      </c>
      <c r="F45" s="8">
        <v>19</v>
      </c>
      <c r="G45" s="8">
        <v>20</v>
      </c>
      <c r="H45" s="8">
        <v>18</v>
      </c>
      <c r="I45" s="8">
        <v>38</v>
      </c>
      <c r="J45" s="9">
        <f>SUM(C45:I45)</f>
        <v>135</v>
      </c>
    </row>
  </sheetData>
  <mergeCells count="29">
    <mergeCell ref="A41:B41"/>
    <mergeCell ref="A42:B42"/>
    <mergeCell ref="A43:B43"/>
    <mergeCell ref="A44:B44"/>
    <mergeCell ref="A45:B45"/>
    <mergeCell ref="A40:B40"/>
    <mergeCell ref="A18:B18"/>
    <mergeCell ref="A19:A24"/>
    <mergeCell ref="A25:B25"/>
    <mergeCell ref="A26:B26"/>
    <mergeCell ref="A27:B27"/>
    <mergeCell ref="A28:A32"/>
    <mergeCell ref="A33:B33"/>
    <mergeCell ref="A34:A35"/>
    <mergeCell ref="A36:A37"/>
    <mergeCell ref="A38:B38"/>
    <mergeCell ref="A39:B39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Z G a a U p S U g 7 G k A A A A 9 Q A A A B I A H A B D b 2 5 m a W c v U G F j a 2 F n Z S 5 4 b W w g o h g A K K A U A A A A A A A A A A A A A A A A A A A A A A A A A A A A h Y + x D o I w F E V / h X S n L X V R 8 i i J D i 6 S m J g Y 1 6 Z U a I S H o U X 4 N w c / y V 8 Q o 6 i b 4 z 3 3 D P f e r z d I h 7 o K L q Z 1 t s G E R J S T w K B u c o t F Q j p / D O c k l b B V + q Q K E 4 w y u n h w e U J K 7 8 8 x Y 3 3 f 0 3 5 G m 7 Z g g v O I H b L N T p e m V u Q j 2 / 9 y a N F 5 h d o Q C f v X G C n o I q K C C 8 q B T Q w y i 9 9 e j H O f 7 Q + E V V f 5 r j X S Y L h e A p s i s P c F + Q B Q S w M E F A A C A A g A Z G a a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R m m l I o i k e 4 D g A A A B E A A A A T A B w A R m 9 y b X V s Y X M v U 2 V j d G l v b j E u b S C i G A A o o B Q A A A A A A A A A A A A A A A A A A A A A A A A A A A A r T k 0 u y c z P U w i G 0 I b W A F B L A Q I t A B Q A A g A I A G R m m l K U l I O x p A A A A P U A A A A S A A A A A A A A A A A A A A A A A A A A A A B D b 2 5 m a W c v U G F j a 2 F n Z S 5 4 b W x Q S w E C L Q A U A A I A C A B k Z p p S D 8 r p q 6 Q A A A D p A A A A E w A A A A A A A A A A A A A A A A D w A A A A W 0 N v b n R l b n R f V H l w Z X N d L n h t b F B L A Q I t A B Q A A g A I A G R m m l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6 X R R 6 u L A E T p P D 5 2 J E P M P i A A A A A A I A A A A A A A N m A A D A A A A A E A A A A G v n / w Y v i s z q d Z / L x B c Y X u Y A A A A A B I A A A K A A A A A Q A A A A O K R U X N R 3 p k C 4 / V p u P z 0 s + l A A A A A / k l B X r L O R J C s i O P 6 O i w k i A 8 B g p T 6 s Q k V Z z f 8 b 9 7 q s w B i D W C b y V W F Y G m N R e W K a A q 8 x p h D + W d L i c T 3 D Z 2 y P 0 q T i J 2 I M j 1 u D l B c 0 b N n 7 O q z k A B Q A A A C o X 0 s Z H y 1 6 2 s C Z Z J C 2 p L k G f J j V C A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s xmlns="596eb3a1-5fc9-4ef9-93b3-21f949084cbc" xsi:nil="true"/>
    <MigrationWizId xmlns="596eb3a1-5fc9-4ef9-93b3-21f949084cbc" xsi:nil="true"/>
    <MigrationWizIdPermissionLevels xmlns="596eb3a1-5fc9-4ef9-93b3-21f949084cbc" xsi:nil="true"/>
    <MigrationWizIdDocumentLibraryPermissions xmlns="596eb3a1-5fc9-4ef9-93b3-21f949084cbc" xsi:nil="true"/>
    <MigrationWizIdSecurityGroups xmlns="596eb3a1-5fc9-4ef9-93b3-21f949084cb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AA3E7F33049742809B626D3D14B582" ma:contentTypeVersion="14" ma:contentTypeDescription="Criar um novo documento." ma:contentTypeScope="" ma:versionID="740e9030bee34fa580da34e15de30512">
  <xsd:schema xmlns:xsd="http://www.w3.org/2001/XMLSchema" xmlns:xs="http://www.w3.org/2001/XMLSchema" xmlns:p="http://schemas.microsoft.com/office/2006/metadata/properties" xmlns:ns2="596eb3a1-5fc9-4ef9-93b3-21f949084cbc" targetNamespace="http://schemas.microsoft.com/office/2006/metadata/properties" ma:root="true" ma:fieldsID="08a06da96c93a3cfb3e3305d8b3dffce" ns2:_="">
    <xsd:import namespace="596eb3a1-5fc9-4ef9-93b3-21f949084cbc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eb3a1-5fc9-4ef9-93b3-21f949084cbc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D86807-BF57-4388-BB05-A88E7A1293F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85D22D1-6F16-4EBF-9241-71E1149FAD3B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96eb3a1-5fc9-4ef9-93b3-21f949084cb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D1DD9F4-D0C5-4216-821E-4BEBF17DE3D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06ECDA6-67A0-4F26-A3CE-685E63F5E4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6eb3a1-5fc9-4ef9-93b3-21f949084c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QR - Tema</vt:lpstr>
      <vt:lpstr>Gráfico</vt:lpstr>
      <vt:lpstr>QR - 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Paulino</dc:creator>
  <cp:lastModifiedBy>Ana Sutcliffe</cp:lastModifiedBy>
  <dcterms:created xsi:type="dcterms:W3CDTF">2021-04-26T08:31:46Z</dcterms:created>
  <dcterms:modified xsi:type="dcterms:W3CDTF">2021-04-27T11:17:21Z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0x0101009FAA3E7F33049742809B626D3D14B582</vt:lpwstr>
  </property>
</Properties>
</file>